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8800" windowHeight="12225" activeTab="0"/>
  </bookViews>
  <sheets>
    <sheet name="Budget" sheetId="1" r:id="rId1"/>
    <sheet name="Fringe breakdown" sheetId="2" r:id="rId2"/>
    <sheet name="Hourly Info" sheetId="3" r:id="rId3"/>
    <sheet name="Change Notes" sheetId="4" state="hidden" r:id="rId4"/>
  </sheets>
  <externalReferences>
    <externalReference r:id="rId7"/>
  </externalReferences>
  <definedNames>
    <definedName name="_xlfn.XOR" hidden="1">#NAME?</definedName>
    <definedName name="CheckBox1">"CheckBox1"</definedName>
    <definedName name="CheckBox2">"CheckBox2"</definedName>
    <definedName name="CheckBox3">"CheckBox3"</definedName>
    <definedName name="CheckBox4">"CheckBox4"</definedName>
    <definedName name="increases">'Budget'!$H$10</definedName>
    <definedName name="OtherEx">'Budget'!$J$54</definedName>
    <definedName name="_xlnm.Print_Area" localSheetId="0">'Budget'!$A$1:$AE$76</definedName>
    <definedName name="_xlnm.Print_Area" localSheetId="3">'Change Notes'!$A$38:$O$49</definedName>
    <definedName name="StipendEx">'Budget'!$J$51</definedName>
    <definedName name="SubsEx">'Budget'!$J$53</definedName>
    <definedName name="TravelEx">'Budget'!$J$52</definedName>
  </definedNames>
  <calcPr fullCalcOnLoad="1"/>
</workbook>
</file>

<file path=xl/comments1.xml><?xml version="1.0" encoding="utf-8"?>
<comments xmlns="http://schemas.openxmlformats.org/spreadsheetml/2006/main">
  <authors>
    <author>Rochelle Smith</author>
  </authors>
  <commentList>
    <comment ref="H73" authorId="0">
      <text>
        <r>
          <rPr>
            <b/>
            <sz val="9"/>
            <rFont val="Tahoma"/>
            <family val="2"/>
          </rPr>
          <t xml:space="preserve">Excludes </t>
        </r>
      </text>
    </comment>
  </commentList>
</comments>
</file>

<file path=xl/sharedStrings.xml><?xml version="1.0" encoding="utf-8"?>
<sst xmlns="http://schemas.openxmlformats.org/spreadsheetml/2006/main" count="438" uniqueCount="204">
  <si>
    <t>Year 2</t>
  </si>
  <si>
    <t>Year 3</t>
  </si>
  <si>
    <t>Year 4</t>
  </si>
  <si>
    <t xml:space="preserve"> </t>
  </si>
  <si>
    <t>Other</t>
  </si>
  <si>
    <t>1.</t>
  </si>
  <si>
    <t>2.</t>
  </si>
  <si>
    <t>3.</t>
  </si>
  <si>
    <t>4.</t>
  </si>
  <si>
    <t>A.</t>
  </si>
  <si>
    <t>Title</t>
  </si>
  <si>
    <t>Column1</t>
  </si>
  <si>
    <t>5.</t>
  </si>
  <si>
    <t>6.</t>
  </si>
  <si>
    <t>B.</t>
  </si>
  <si>
    <t xml:space="preserve"> Post Doctoral Associates</t>
  </si>
  <si>
    <t xml:space="preserve"> Undergraduate Students</t>
  </si>
  <si>
    <t>TOTAL SALARIES AND WAGES (A+B)</t>
  </si>
  <si>
    <t>C.</t>
  </si>
  <si>
    <t>FirstName  LastName</t>
  </si>
  <si>
    <t>Fringe Rate</t>
  </si>
  <si>
    <t>Senior Personnel</t>
  </si>
  <si>
    <t>Other Personnel</t>
  </si>
  <si>
    <t>TOTAL OTHER PERSONNEL</t>
  </si>
  <si>
    <t>TOTAL SENIOR PERSONNEL</t>
  </si>
  <si>
    <t>D.</t>
  </si>
  <si>
    <t>equipment item 1</t>
  </si>
  <si>
    <t>equipment item 2</t>
  </si>
  <si>
    <t>equipment item 3</t>
  </si>
  <si>
    <t>E.</t>
  </si>
  <si>
    <t>TRAVEL</t>
  </si>
  <si>
    <t>TOTAL FRINGE BENEFITS</t>
  </si>
  <si>
    <t>Year 1</t>
  </si>
  <si>
    <t>Year 5</t>
  </si>
  <si>
    <t>Funds Requested</t>
  </si>
  <si>
    <t>TOTAL FUNDS REQUESTED</t>
  </si>
  <si>
    <t>F.</t>
  </si>
  <si>
    <t>PARTICIPANT SUPPORT COSTS</t>
  </si>
  <si>
    <t xml:space="preserve">TOTAL NUMBER OF PARTICIPANTS </t>
  </si>
  <si>
    <t>Stipends</t>
  </si>
  <si>
    <t>Travel</t>
  </si>
  <si>
    <t>Subsistence</t>
  </si>
  <si>
    <t>G.</t>
  </si>
  <si>
    <t>OTHER DIRECT COSTS</t>
  </si>
  <si>
    <t>Materials and Supplies</t>
  </si>
  <si>
    <t>Publication Costs / Documentation / Dissemination</t>
  </si>
  <si>
    <t>Consultant Services</t>
  </si>
  <si>
    <t>Subawards</t>
  </si>
  <si>
    <t>TOTAL OTHER DIRECT COSTS</t>
  </si>
  <si>
    <t>a)</t>
  </si>
  <si>
    <t>b)</t>
  </si>
  <si>
    <t>c)</t>
  </si>
  <si>
    <t>d)</t>
  </si>
  <si>
    <t>TOTAL TRAVEL</t>
  </si>
  <si>
    <t>TOTAL DIRECT COSTS (A THROUGH G)</t>
  </si>
  <si>
    <t>H.</t>
  </si>
  <si>
    <t xml:space="preserve">INDIRECT COSTS </t>
  </si>
  <si>
    <t>J.</t>
  </si>
  <si>
    <t>Yes</t>
  </si>
  <si>
    <t>No</t>
  </si>
  <si>
    <t>Foreign</t>
  </si>
  <si>
    <t>Tuition</t>
  </si>
  <si>
    <t xml:space="preserve">Other </t>
  </si>
  <si>
    <t>SENIOR PERSONNEL: PI/PD, Co-PI'S, Faculty and Other Senior Associates</t>
  </si>
  <si>
    <t>OTHER PERSONNEL (SHOW NUMBERS IN BOXES)</t>
  </si>
  <si>
    <t>FRINGE BENEFITS (AUTOMATICALLY CALCULATED BASED ON ENTERED RATES)</t>
  </si>
  <si>
    <t>TOTAL SALARIES, WAGES AND FRINGE BENEFITS (A+B+C)</t>
  </si>
  <si>
    <t xml:space="preserve">Principal Investigator:  </t>
  </si>
  <si>
    <t xml:space="preserve">Sponsor:  </t>
  </si>
  <si>
    <t xml:space="preserve">Project Dates:  </t>
  </si>
  <si>
    <t>7/29/2008 - TTK</t>
  </si>
  <si>
    <t>~ Added merit/cost of living increase option</t>
  </si>
  <si>
    <t>~ For Senior Personnel and Other personnel 1:5, the funds requested automatically calculates using the monthly base and the merit/cost of living increase</t>
  </si>
  <si>
    <t>~ Changed the valid data range for the FTEs for Senior Personnel and other personnel</t>
  </si>
  <si>
    <t>~ Split the screen to always be able to review the budget total</t>
  </si>
  <si>
    <t>~ Enabled user to use decimal FTEs within the range of 0-12 for Senior, and 0 - 12* # of other personnel category</t>
  </si>
  <si>
    <t>~ Renamed tabs Sheet1 and Sheet2 to Budget and Change Notes respectively</t>
  </si>
  <si>
    <t>~ Added monthly base column</t>
  </si>
  <si>
    <t>~ Added conditional formatting to other personnel FTE cells notify the users of errors which can not be caught during normal validation</t>
  </si>
  <si>
    <t>Section A Senior Personnel Test</t>
  </si>
  <si>
    <t>Y2</t>
  </si>
  <si>
    <t>Y3</t>
  </si>
  <si>
    <t>Y4</t>
  </si>
  <si>
    <t>Y5</t>
  </si>
  <si>
    <t xml:space="preserve">Y1  </t>
  </si>
  <si>
    <t>Are the fringe rates data ranges correct (between 8.51% and 65%)?  (NOTE:  65% was arbitrary choosen to be the max)</t>
  </si>
  <si>
    <t>Are the FTEs data ranges correct (between 0.0 and 12.00)?</t>
  </si>
  <si>
    <t>Are the salaries formulas correct in the "funds requested" column for each personnel correct? (Using on the the base salary, FTE, and merit/cost of living increases)</t>
  </si>
  <si>
    <r>
      <t xml:space="preserve">Are all of the blue fields for data entry unlocked? </t>
    </r>
    <r>
      <rPr>
        <b/>
        <sz val="9"/>
        <rFont val="Geneva"/>
        <family val="0"/>
      </rPr>
      <t>Yes</t>
    </r>
  </si>
  <si>
    <r>
      <t xml:space="preserve">Are all of the red fields for automatic calculations locked? </t>
    </r>
    <r>
      <rPr>
        <b/>
        <sz val="9"/>
        <rFont val="Geneva"/>
        <family val="0"/>
      </rPr>
      <t>Yes</t>
    </r>
  </si>
  <si>
    <r>
      <t xml:space="preserve">Are the fringe rates data ranges correct (between 8.51% and 65%)?  (NOTE:  65% was arbitrary choosen to be the max) </t>
    </r>
    <r>
      <rPr>
        <b/>
        <sz val="9"/>
        <rFont val="Geneva"/>
        <family val="0"/>
      </rPr>
      <t>Yes</t>
    </r>
  </si>
  <si>
    <r>
      <t xml:space="preserve">Are the FTEs data ranges correct (between 0.0 and 12.00)? </t>
    </r>
    <r>
      <rPr>
        <b/>
        <sz val="9"/>
        <rFont val="Geneva"/>
        <family val="0"/>
      </rPr>
      <t>Yes</t>
    </r>
  </si>
  <si>
    <r>
      <t xml:space="preserve">For FTE and base salary only </t>
    </r>
    <r>
      <rPr>
        <b/>
        <sz val="9"/>
        <rFont val="Geneva"/>
        <family val="0"/>
      </rPr>
      <t>Yes</t>
    </r>
  </si>
  <si>
    <r>
      <t xml:space="preserve">For FTE, base salary, and merit/cost of living increases </t>
    </r>
    <r>
      <rPr>
        <b/>
        <sz val="9"/>
        <rFont val="Geneva"/>
        <family val="0"/>
      </rPr>
      <t>Yes</t>
    </r>
  </si>
  <si>
    <r>
      <t xml:space="preserve">Are the formulas obtaining the total yearly salaries sub-totals correct "Total Senior Personnel"? </t>
    </r>
    <r>
      <rPr>
        <b/>
        <sz val="9"/>
        <rFont val="Geneva"/>
        <family val="0"/>
      </rPr>
      <t>Yes</t>
    </r>
  </si>
  <si>
    <t>Section B OTHER PERSONNEL (SHOW NUMBERS IN BOXES)</t>
  </si>
  <si>
    <t>For items 1-5, Are the salaries formulas correct in the "funds requested" column for each personnel correct? (Using on the the base salary, FTE, and merit/cost of living increases)</t>
  </si>
  <si>
    <r>
      <t xml:space="preserve">Are the data ranges for the base salaries greater than or equal to zero? </t>
    </r>
    <r>
      <rPr>
        <b/>
        <sz val="9"/>
        <rFont val="Geneva"/>
        <family val="0"/>
      </rPr>
      <t>Yes</t>
    </r>
  </si>
  <si>
    <r>
      <t>For FTE, base salary, and merit/cost of living increases Y</t>
    </r>
    <r>
      <rPr>
        <b/>
        <sz val="9"/>
        <rFont val="Geneva"/>
        <family val="0"/>
      </rPr>
      <t>es</t>
    </r>
  </si>
  <si>
    <t>~ Added "Enter number of other personnel.  This number must be an integer value." Section B, # of personnel section</t>
  </si>
  <si>
    <t>~Simplifed merit/cost of living formulas in Section A &amp; B</t>
  </si>
  <si>
    <r>
      <t xml:space="preserve">Are the formulas for the "Total Funds Requested" column correct? </t>
    </r>
    <r>
      <rPr>
        <b/>
        <sz val="9"/>
        <rFont val="Geneva"/>
        <family val="0"/>
      </rPr>
      <t>Yes</t>
    </r>
  </si>
  <si>
    <r>
      <t xml:space="preserve">Are the formulas obtaining the total yearly salaries sub-totals correct "Total Other Personnel" (items 1-5 + item 6)? </t>
    </r>
    <r>
      <rPr>
        <b/>
        <sz val="9"/>
        <rFont val="Geneva"/>
        <family val="0"/>
      </rPr>
      <t>Yes</t>
    </r>
  </si>
  <si>
    <t>Total Salary and Wages</t>
  </si>
  <si>
    <t>Are the formulas for "Total Salaries and Wages" (A+B) correct?</t>
  </si>
  <si>
    <r>
      <t xml:space="preserve">Is the formula for the "Total Funds Requested" column correct?  </t>
    </r>
    <r>
      <rPr>
        <b/>
        <sz val="9"/>
        <rFont val="Geneva"/>
        <family val="0"/>
      </rPr>
      <t>Yes</t>
    </r>
  </si>
  <si>
    <r>
      <t xml:space="preserve">Are the fringe formulas for each senior key personnel correct? </t>
    </r>
    <r>
      <rPr>
        <b/>
        <sz val="9"/>
        <rFont val="Geneva"/>
        <family val="0"/>
      </rPr>
      <t>Yes</t>
    </r>
  </si>
  <si>
    <r>
      <t xml:space="preserve">Is the formula for 1 Senior Key Personnel correct (total senior key personnel fringe benefits)? </t>
    </r>
    <r>
      <rPr>
        <b/>
        <sz val="9"/>
        <rFont val="Geneva"/>
        <family val="0"/>
      </rPr>
      <t>Yes</t>
    </r>
  </si>
  <si>
    <t>Senior Key Personnel (NOTE:  On budget tab, will need to unlock and expand columns AN:AR to test)</t>
  </si>
  <si>
    <r>
      <t xml:space="preserve">Are the fringe formulas for each sother personnel correct? </t>
    </r>
    <r>
      <rPr>
        <b/>
        <sz val="9"/>
        <rFont val="Geneva"/>
        <family val="0"/>
      </rPr>
      <t>Yes</t>
    </r>
  </si>
  <si>
    <r>
      <t xml:space="preserve">Is the formula for 1 Senior Key Personnel correct (total other personnel fringe benefits)? </t>
    </r>
    <r>
      <rPr>
        <b/>
        <sz val="9"/>
        <rFont val="Geneva"/>
        <family val="0"/>
      </rPr>
      <t>Yes</t>
    </r>
  </si>
  <si>
    <r>
      <t xml:space="preserve">Section C FRINGE BENEFITS (AUTOMATICALLY CALCULATED BASED ON ENTERED RATES) </t>
    </r>
    <r>
      <rPr>
        <sz val="9"/>
        <rFont val="Geneva"/>
        <family val="0"/>
      </rPr>
      <t>(NOTE:  On budget tab, will need to unlock and expand columns AN:AR to test)</t>
    </r>
  </si>
  <si>
    <r>
      <t xml:space="preserve">Is the Total Fringe benefits formula correct? </t>
    </r>
    <r>
      <rPr>
        <b/>
        <sz val="9"/>
        <rFont val="Geneva"/>
        <family val="0"/>
      </rPr>
      <t>Yes</t>
    </r>
  </si>
  <si>
    <t xml:space="preserve">Is the Total Fringe benefits formula correct? </t>
  </si>
  <si>
    <t>Is the total salaries, wages and fringe benefits formula correct?</t>
  </si>
  <si>
    <r>
      <t xml:space="preserve">Are the "Total Funds Requested" formulas correct?  </t>
    </r>
    <r>
      <rPr>
        <b/>
        <sz val="9"/>
        <rFont val="Geneva"/>
        <family val="0"/>
      </rPr>
      <t>Yes</t>
    </r>
  </si>
  <si>
    <t>~ Added "Each itemized equipment item must be greater than $5,000 and have a life span greater than a year." to the PERMANENT EQUIPMENT yearly budget items</t>
  </si>
  <si>
    <t>~ Added conditional formating for each permanent equipment budget line, dollar amount entered must be greater than $5,000 or equal to $0, else the cell will turn red</t>
  </si>
  <si>
    <t xml:space="preserve">Section D PERMANENT EQUIPMENT </t>
  </si>
  <si>
    <t>Section E TRAVEL</t>
  </si>
  <si>
    <t>Testing Budget Template (Tested Most Basic Functionality Only - conditional formating not tested)</t>
  </si>
  <si>
    <t>~ Added data validation for each permanent equipment budget line, dollar amount entered must be greater than $0</t>
  </si>
  <si>
    <t>9/4/2008 - 9/7/2008 - TTK</t>
  </si>
  <si>
    <t>Changes - TTK</t>
  </si>
  <si>
    <t xml:space="preserve">~ Deleted Macros </t>
  </si>
  <si>
    <t>Are the Total Travel formulas correct?</t>
  </si>
  <si>
    <t>~ Removed yellow conditional formatting from M22</t>
  </si>
  <si>
    <t>~ Corrected data validation for section E, F, &amp; G (# &gt;= 0)</t>
  </si>
  <si>
    <t>~ Section F, changed default exemption status to "Yes"</t>
  </si>
  <si>
    <t>~ Added "Enter the Subawardee's name" for each sub line item in section G5</t>
  </si>
  <si>
    <t>Section F Participant Support Costs</t>
  </si>
  <si>
    <t>Are the subtotal participant support cost formulas correct?</t>
  </si>
  <si>
    <t>~ Changed Participant Support to be "Yes", by default (exempted from overhead)</t>
  </si>
  <si>
    <t>Section G Other Direct Cost</t>
  </si>
  <si>
    <t>Are the total other direct cost formulas correct?</t>
  </si>
  <si>
    <t>Are the formulas for exempting subawardee overhead and tuition correct (overhead only on 1st 25K of each subawardee, check MTDC formula)?</t>
  </si>
  <si>
    <t>Does the "Yes"/"No" Feature for exempting or not exempting participant support cost work (check MTDC formula)?</t>
  </si>
  <si>
    <t>~ Changed MTDC formula to exempt participant support if "YES" or the cell is blank</t>
  </si>
  <si>
    <t>~ Explicitly set the MTDC formula to 0 if MTDC rate = 0</t>
  </si>
  <si>
    <t>Section H Total Direct Cost</t>
  </si>
  <si>
    <t>~ Changed default MTDC rate to 52%</t>
  </si>
  <si>
    <t>~ Added data validation for the MTDC and TDC to be greater than or equal to 0 (decimal)</t>
  </si>
  <si>
    <t>~ Added data validation for the number of participants to be greater than or equal to 0 (whole number)</t>
  </si>
  <si>
    <t>Are the Total direct cost formulas correct?</t>
  </si>
  <si>
    <t>~ Fixed Total Funds requested formula for G6 Tuition line item</t>
  </si>
  <si>
    <t>~ Clarified Merit/Cost of Living increases is used to project Senior Personnel and Other Personnel (1-6) salaries</t>
  </si>
  <si>
    <t>Section J Indirect Cost</t>
  </si>
  <si>
    <t>Are the formulas for MTDC and TDC correct?</t>
  </si>
  <si>
    <r>
      <t xml:space="preserve">MTDC?  </t>
    </r>
    <r>
      <rPr>
        <b/>
        <sz val="9"/>
        <rFont val="Geneva"/>
        <family val="0"/>
      </rPr>
      <t>Yes</t>
    </r>
  </si>
  <si>
    <r>
      <t xml:space="preserve">TDC? </t>
    </r>
    <r>
      <rPr>
        <b/>
        <sz val="9"/>
        <rFont val="Geneva"/>
        <family val="0"/>
      </rPr>
      <t>Yes</t>
    </r>
  </si>
  <si>
    <t>~ Modified column widths</t>
  </si>
  <si>
    <t>~ Corrected Total Indirect Cost formulas for each year to be [MTDC Rate * MTDC + TDC Rate * TDC]</t>
  </si>
  <si>
    <r>
      <t xml:space="preserve">Total Indirects [MTDC Rate * MTDC + TDC Rate * TDC]? </t>
    </r>
    <r>
      <rPr>
        <b/>
        <sz val="9"/>
        <rFont val="Geneva"/>
        <family val="0"/>
      </rPr>
      <t>Yes</t>
    </r>
  </si>
  <si>
    <t>Section K Total Cost</t>
  </si>
  <si>
    <t>Are the formulas for TC correct?</t>
  </si>
  <si>
    <t>~ Renamed file to Hybrid_Budget_V_1_0</t>
  </si>
  <si>
    <t>~ Hid Change Notes Tab</t>
  </si>
  <si>
    <t>TOTAL EQUIPMENT</t>
  </si>
  <si>
    <t>PM</t>
  </si>
  <si>
    <t>Appt</t>
  </si>
  <si>
    <t>Base Salary</t>
  </si>
  <si>
    <t>#GRA</t>
  </si>
  <si>
    <t>Cr hrs.</t>
  </si>
  <si>
    <t>Per credit  cost</t>
  </si>
  <si>
    <t xml:space="preserve">Domestic </t>
  </si>
  <si>
    <t>2</t>
  </si>
  <si>
    <t>3</t>
  </si>
  <si>
    <t>4</t>
  </si>
  <si>
    <t>5</t>
  </si>
  <si>
    <r>
      <t xml:space="preserve">PERMANENT EQUIPMENT </t>
    </r>
    <r>
      <rPr>
        <b/>
        <sz val="9"/>
        <rFont val="Arial"/>
        <family val="2"/>
      </rPr>
      <t>(LIST ITEM AND DOLLAR AMOUNT FOR EACH ITEM EXCEEDING $5000)</t>
    </r>
  </si>
  <si>
    <t xml:space="preserve">Project Title:  </t>
  </si>
  <si>
    <t>Total MTDC Indirect Costs</t>
  </si>
  <si>
    <t>(Excludes Tuition, Equipment, Participant Support Costs, Subaward over $25,000)</t>
  </si>
  <si>
    <t>Base</t>
  </si>
  <si>
    <t>I.</t>
  </si>
  <si>
    <t>TOTAL DIRECT AND INDIRECT COSTS</t>
  </si>
  <si>
    <t>Annual Salary/Cost of Living Increases:</t>
  </si>
  <si>
    <t># Years</t>
  </si>
  <si>
    <t>Wayne State University- College of Engineering</t>
  </si>
  <si>
    <t>Proposal Budget</t>
  </si>
  <si>
    <t>Effort %</t>
  </si>
  <si>
    <t xml:space="preserve">    Department or Research Unit:</t>
  </si>
  <si>
    <t>Fringe Breakdown</t>
  </si>
  <si>
    <t>Inflation Rate</t>
  </si>
  <si>
    <t>Total Senior Personnel</t>
  </si>
  <si>
    <t>Total Other Personnel</t>
  </si>
  <si>
    <t>TOTAL FRINGES</t>
  </si>
  <si>
    <t>Reg fee/sem.</t>
  </si>
  <si>
    <t xml:space="preserve"> Graduate Students - 12M</t>
  </si>
  <si>
    <t xml:space="preserve"> Graduate Students - 9M</t>
  </si>
  <si>
    <t>Loaded Hourly Rate (salary + fringe + IDC)</t>
  </si>
  <si>
    <t>Average Hours Per Term</t>
  </si>
  <si>
    <t>3 Months</t>
  </si>
  <si>
    <t>1 Semester (GRA)</t>
  </si>
  <si>
    <t>12 Months (non-GRA)</t>
  </si>
  <si>
    <t>9 Months (non-GRA)</t>
  </si>
  <si>
    <t>9 Months (GRA)</t>
  </si>
  <si>
    <t>12 Months (GRA)</t>
  </si>
  <si>
    <t>IDC Rate</t>
  </si>
  <si>
    <t>Hourly Rate</t>
  </si>
  <si>
    <t>Use This Key to Populate Column G</t>
  </si>
  <si>
    <t>Term Hours (manual entry)</t>
  </si>
  <si>
    <t xml:space="preserve"> Other: Student assistant</t>
  </si>
  <si>
    <t>Modified Total Direct Cost (MTDC) Rate (On Campus):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</si>
</sst>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"/>
    <numFmt numFmtId="166" formatCode="0.0%"/>
    <numFmt numFmtId="167" formatCode="&quot;$&quot;#,##0.00"/>
    <numFmt numFmtId="168" formatCode="&quot;$&quot;#,##0.0_);[Red]\(&quot;$&quot;#,##0.0\)"/>
    <numFmt numFmtId="169" formatCode="[$-409]dddd\,\ mmmm\ dd\,\ yyyy"/>
    <numFmt numFmtId="170" formatCode="mm/dd/yy;@"/>
    <numFmt numFmtId="171" formatCode="&quot;$&quot;#,##0.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0"/>
    <numFmt numFmtId="178" formatCode="&quot;$&quot;#,##0.00000"/>
    <numFmt numFmtId="179" formatCode="&quot;$&quot;#,##0.000"/>
    <numFmt numFmtId="180" formatCode="[$-409]dddd\,\ mmmm\ d\,\ yyyy"/>
    <numFmt numFmtId="181" formatCode="[$-409]h:mm:ss\ AM/PM"/>
    <numFmt numFmtId="182" formatCode="_(* #,##0.0_);_(* \(#,##0.0\);_(* &quot;-&quot;??_);_(@_)"/>
    <numFmt numFmtId="183" formatCode="_(* #,##0_);_(* \(#,##0\);_(* &quot;-&quot;??_);_(@_)"/>
    <numFmt numFmtId="184" formatCode="0.000"/>
  </numFmts>
  <fonts count="6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Geneva"/>
      <family val="0"/>
    </font>
    <font>
      <b/>
      <sz val="11"/>
      <name val="Geneva"/>
      <family val="0"/>
    </font>
    <font>
      <i/>
      <sz val="11"/>
      <name val="Arial"/>
      <family val="2"/>
    </font>
    <font>
      <b/>
      <sz val="16"/>
      <name val="Geneva"/>
      <family val="0"/>
    </font>
    <font>
      <b/>
      <sz val="14"/>
      <name val="Geneva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Geneva"/>
      <family val="0"/>
    </font>
    <font>
      <sz val="8"/>
      <name val="Arial"/>
      <family val="2"/>
    </font>
    <font>
      <sz val="12"/>
      <name val="Geneva"/>
      <family val="0"/>
    </font>
    <font>
      <b/>
      <sz val="12"/>
      <name val="Geneva"/>
      <family val="0"/>
    </font>
    <font>
      <sz val="12"/>
      <name val="Arial"/>
      <family val="2"/>
    </font>
    <font>
      <sz val="9"/>
      <name val="Arial"/>
      <family val="2"/>
    </font>
    <font>
      <b/>
      <sz val="13.5"/>
      <name val="Arial"/>
      <family val="2"/>
    </font>
    <font>
      <b/>
      <sz val="9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Genev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theme="9" tint="0.7999799847602844"/>
        <bgColor indexed="64"/>
      </patternFill>
    </fill>
    <fill>
      <patternFill patternType="mediumGray">
        <fgColor theme="9" tint="0.5999600291252136"/>
        <bgColor theme="9" tint="0.799950003623962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5" fontId="6" fillId="33" borderId="0" xfId="0" applyNumberFormat="1" applyFont="1" applyFill="1" applyBorder="1" applyAlignment="1" applyProtection="1">
      <alignment horizontal="right"/>
      <protection locked="0"/>
    </xf>
    <xf numFmtId="165" fontId="6" fillId="33" borderId="10" xfId="0" applyNumberFormat="1" applyFont="1" applyFill="1" applyBorder="1" applyAlignment="1" applyProtection="1">
      <alignment horizontal="right"/>
      <protection locked="0"/>
    </xf>
    <xf numFmtId="165" fontId="7" fillId="34" borderId="0" xfId="0" applyNumberFormat="1" applyFont="1" applyFill="1" applyBorder="1" applyAlignment="1" applyProtection="1">
      <alignment horizontal="right"/>
      <protection/>
    </xf>
    <xf numFmtId="165" fontId="6" fillId="34" borderId="11" xfId="0" applyNumberFormat="1" applyFont="1" applyFill="1" applyBorder="1" applyAlignment="1" applyProtection="1">
      <alignment horizontal="right"/>
      <protection/>
    </xf>
    <xf numFmtId="165" fontId="6" fillId="34" borderId="0" xfId="0" applyNumberFormat="1" applyFont="1" applyFill="1" applyBorder="1" applyAlignment="1" applyProtection="1">
      <alignment horizontal="right"/>
      <protection/>
    </xf>
    <xf numFmtId="38" fontId="6" fillId="34" borderId="11" xfId="0" applyNumberFormat="1" applyFont="1" applyFill="1" applyBorder="1" applyAlignment="1" applyProtection="1">
      <alignment horizontal="right"/>
      <protection/>
    </xf>
    <xf numFmtId="38" fontId="6" fillId="34" borderId="0" xfId="0" applyNumberFormat="1" applyFont="1" applyFill="1" applyBorder="1" applyAlignment="1" applyProtection="1">
      <alignment horizontal="right"/>
      <protection/>
    </xf>
    <xf numFmtId="165" fontId="7" fillId="34" borderId="12" xfId="0" applyNumberFormat="1" applyFont="1" applyFill="1" applyBorder="1" applyAlignment="1" applyProtection="1">
      <alignment horizontal="right"/>
      <protection/>
    </xf>
    <xf numFmtId="165" fontId="7" fillId="34" borderId="11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 wrapText="1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49" fontId="6" fillId="34" borderId="0" xfId="0" applyNumberFormat="1" applyFont="1" applyFill="1" applyBorder="1" applyAlignment="1" applyProtection="1">
      <alignment horizontal="left"/>
      <protection/>
    </xf>
    <xf numFmtId="165" fontId="6" fillId="34" borderId="12" xfId="0" applyNumberFormat="1" applyFont="1" applyFill="1" applyBorder="1" applyAlignment="1" applyProtection="1">
      <alignment horizontal="right"/>
      <protection/>
    </xf>
    <xf numFmtId="167" fontId="6" fillId="34" borderId="11" xfId="0" applyNumberFormat="1" applyFont="1" applyFill="1" applyBorder="1" applyAlignment="1" applyProtection="1">
      <alignment horizontal="right"/>
      <protection/>
    </xf>
    <xf numFmtId="4" fontId="6" fillId="34" borderId="0" xfId="0" applyNumberFormat="1" applyFont="1" applyFill="1" applyBorder="1" applyAlignment="1" applyProtection="1">
      <alignment horizontal="right"/>
      <protection/>
    </xf>
    <xf numFmtId="167" fontId="7" fillId="34" borderId="11" xfId="0" applyNumberFormat="1" applyFont="1" applyFill="1" applyBorder="1" applyAlignment="1" applyProtection="1">
      <alignment horizontal="right"/>
      <protection/>
    </xf>
    <xf numFmtId="167" fontId="7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left"/>
      <protection/>
    </xf>
    <xf numFmtId="38" fontId="6" fillId="34" borderId="12" xfId="0" applyNumberFormat="1" applyFont="1" applyFill="1" applyBorder="1" applyAlignment="1" applyProtection="1">
      <alignment horizontal="right"/>
      <protection/>
    </xf>
    <xf numFmtId="166" fontId="6" fillId="34" borderId="0" xfId="0" applyNumberFormat="1" applyFont="1" applyFill="1" applyBorder="1" applyAlignment="1" applyProtection="1">
      <alignment/>
      <protection/>
    </xf>
    <xf numFmtId="6" fontId="6" fillId="34" borderId="12" xfId="0" applyNumberFormat="1" applyFont="1" applyFill="1" applyBorder="1" applyAlignment="1" applyProtection="1">
      <alignment horizontal="right"/>
      <protection/>
    </xf>
    <xf numFmtId="6" fontId="6" fillId="34" borderId="11" xfId="0" applyNumberFormat="1" applyFont="1" applyFill="1" applyBorder="1" applyAlignment="1" applyProtection="1">
      <alignment horizontal="right"/>
      <protection/>
    </xf>
    <xf numFmtId="6" fontId="6" fillId="34" borderId="0" xfId="0" applyNumberFormat="1" applyFont="1" applyFill="1" applyBorder="1" applyAlignment="1" applyProtection="1">
      <alignment horizontal="right"/>
      <protection/>
    </xf>
    <xf numFmtId="1" fontId="7" fillId="34" borderId="0" xfId="0" applyNumberFormat="1" applyFont="1" applyFill="1" applyBorder="1" applyAlignment="1" applyProtection="1">
      <alignment horizontal="left"/>
      <protection/>
    </xf>
    <xf numFmtId="6" fontId="7" fillId="34" borderId="11" xfId="0" applyNumberFormat="1" applyFont="1" applyFill="1" applyBorder="1" applyAlignment="1" applyProtection="1">
      <alignment horizontal="right"/>
      <protection/>
    </xf>
    <xf numFmtId="6" fontId="7" fillId="34" borderId="0" xfId="0" applyNumberFormat="1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167" fontId="6" fillId="34" borderId="0" xfId="0" applyNumberFormat="1" applyFont="1" applyFill="1" applyBorder="1" applyAlignment="1" applyProtection="1">
      <alignment horizontal="right"/>
      <protection/>
    </xf>
    <xf numFmtId="165" fontId="7" fillId="34" borderId="11" xfId="0" applyNumberFormat="1" applyFont="1" applyFill="1" applyBorder="1" applyAlignment="1" applyProtection="1">
      <alignment/>
      <protection/>
    </xf>
    <xf numFmtId="165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67" fontId="7" fillId="34" borderId="12" xfId="0" applyNumberFormat="1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vertical="top" wrapText="1"/>
      <protection/>
    </xf>
    <xf numFmtId="167" fontId="6" fillId="34" borderId="12" xfId="0" applyNumberFormat="1" applyFont="1" applyFill="1" applyBorder="1" applyAlignment="1" applyProtection="1">
      <alignment horizontal="right"/>
      <protection/>
    </xf>
    <xf numFmtId="49" fontId="7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8" fontId="6" fillId="34" borderId="11" xfId="0" applyNumberFormat="1" applyFont="1" applyFill="1" applyBorder="1" applyAlignment="1" applyProtection="1">
      <alignment horizontal="right"/>
      <protection/>
    </xf>
    <xf numFmtId="8" fontId="6" fillId="34" borderId="0" xfId="0" applyNumberFormat="1" applyFont="1" applyFill="1" applyBorder="1" applyAlignment="1" applyProtection="1">
      <alignment horizontal="right"/>
      <protection/>
    </xf>
    <xf numFmtId="8" fontId="7" fillId="34" borderId="11" xfId="0" applyNumberFormat="1" applyFont="1" applyFill="1" applyBorder="1" applyAlignment="1" applyProtection="1">
      <alignment horizontal="right"/>
      <protection/>
    </xf>
    <xf numFmtId="8" fontId="7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9" fontId="7" fillId="34" borderId="0" xfId="0" applyNumberFormat="1" applyFont="1" applyFill="1" applyBorder="1" applyAlignment="1" applyProtection="1">
      <alignment/>
      <protection/>
    </xf>
    <xf numFmtId="9" fontId="6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165" fontId="7" fillId="34" borderId="11" xfId="0" applyNumberFormat="1" applyFont="1" applyFill="1" applyBorder="1" applyAlignment="1" applyProtection="1" quotePrefix="1">
      <alignment horizontal="right"/>
      <protection/>
    </xf>
    <xf numFmtId="38" fontId="7" fillId="34" borderId="11" xfId="0" applyNumberFormat="1" applyFont="1" applyFill="1" applyBorder="1" applyAlignment="1" applyProtection="1" quotePrefix="1">
      <alignment horizontal="right"/>
      <protection/>
    </xf>
    <xf numFmtId="38" fontId="7" fillId="34" borderId="0" xfId="0" applyNumberFormat="1" applyFont="1" applyFill="1" applyBorder="1" applyAlignment="1" applyProtection="1" quotePrefix="1">
      <alignment horizontal="right"/>
      <protection/>
    </xf>
    <xf numFmtId="165" fontId="6" fillId="34" borderId="0" xfId="0" applyNumberFormat="1" applyFont="1" applyFill="1" applyBorder="1" applyAlignment="1" applyProtection="1" quotePrefix="1">
      <alignment horizontal="righ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/>
      <protection/>
    </xf>
    <xf numFmtId="38" fontId="6" fillId="34" borderId="10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" fontId="6" fillId="33" borderId="14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>
      <alignment horizontal="center"/>
    </xf>
    <xf numFmtId="38" fontId="6" fillId="34" borderId="15" xfId="0" applyNumberFormat="1" applyFont="1" applyFill="1" applyBorder="1" applyAlignment="1" applyProtection="1">
      <alignment/>
      <protection/>
    </xf>
    <xf numFmtId="38" fontId="7" fillId="34" borderId="15" xfId="0" applyNumberFormat="1" applyFont="1" applyFill="1" applyBorder="1" applyAlignment="1" applyProtection="1">
      <alignment horizontal="right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right"/>
      <protection/>
    </xf>
    <xf numFmtId="0" fontId="14" fillId="34" borderId="0" xfId="0" applyFont="1" applyFill="1" applyBorder="1" applyAlignment="1">
      <alignment horizontal="right"/>
    </xf>
    <xf numFmtId="0" fontId="8" fillId="0" borderId="0" xfId="0" applyFont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vertical="top"/>
      <protection/>
    </xf>
    <xf numFmtId="0" fontId="8" fillId="34" borderId="12" xfId="0" applyFont="1" applyFill="1" applyBorder="1" applyAlignment="1" applyProtection="1">
      <alignment/>
      <protection locked="0"/>
    </xf>
    <xf numFmtId="165" fontId="9" fillId="34" borderId="0" xfId="0" applyNumberFormat="1" applyFont="1" applyFill="1" applyBorder="1" applyAlignment="1" applyProtection="1">
      <alignment/>
      <protection/>
    </xf>
    <xf numFmtId="165" fontId="7" fillId="35" borderId="0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6" fontId="7" fillId="35" borderId="0" xfId="0" applyNumberFormat="1" applyFont="1" applyFill="1" applyBorder="1" applyAlignment="1" applyProtection="1">
      <alignment horizontal="right"/>
      <protection/>
    </xf>
    <xf numFmtId="165" fontId="7" fillId="35" borderId="0" xfId="0" applyNumberFormat="1" applyFont="1" applyFill="1" applyBorder="1" applyAlignment="1" applyProtection="1">
      <alignment/>
      <protection/>
    </xf>
    <xf numFmtId="165" fontId="7" fillId="35" borderId="0" xfId="0" applyNumberFormat="1" applyFont="1" applyFill="1" applyBorder="1" applyAlignment="1" applyProtection="1" quotePrefix="1">
      <alignment horizontal="right"/>
      <protection/>
    </xf>
    <xf numFmtId="165" fontId="6" fillId="35" borderId="0" xfId="0" applyNumberFormat="1" applyFont="1" applyFill="1" applyBorder="1" applyAlignment="1" applyProtection="1">
      <alignment horizontal="right"/>
      <protection hidden="1"/>
    </xf>
    <xf numFmtId="165" fontId="6" fillId="35" borderId="10" xfId="0" applyNumberFormat="1" applyFont="1" applyFill="1" applyBorder="1" applyAlignment="1" applyProtection="1">
      <alignment horizontal="right"/>
      <protection hidden="1"/>
    </xf>
    <xf numFmtId="49" fontId="6" fillId="34" borderId="0" xfId="0" applyNumberFormat="1" applyFont="1" applyFill="1" applyBorder="1" applyAlignment="1" applyProtection="1">
      <alignment horizontal="left"/>
      <protection hidden="1"/>
    </xf>
    <xf numFmtId="165" fontId="6" fillId="33" borderId="16" xfId="0" applyNumberFormat="1" applyFont="1" applyFill="1" applyBorder="1" applyAlignment="1" applyProtection="1">
      <alignment horizontal="right"/>
      <protection locked="0"/>
    </xf>
    <xf numFmtId="165" fontId="6" fillId="33" borderId="17" xfId="0" applyNumberFormat="1" applyFont="1" applyFill="1" applyBorder="1" applyAlignment="1" applyProtection="1">
      <alignment horizontal="right"/>
      <protection locked="0"/>
    </xf>
    <xf numFmtId="165" fontId="6" fillId="33" borderId="18" xfId="0" applyNumberFormat="1" applyFont="1" applyFill="1" applyBorder="1" applyAlignment="1" applyProtection="1">
      <alignment horizontal="right"/>
      <protection locked="0"/>
    </xf>
    <xf numFmtId="165" fontId="15" fillId="35" borderId="0" xfId="0" applyNumberFormat="1" applyFont="1" applyFill="1" applyBorder="1" applyAlignment="1" applyProtection="1">
      <alignment horizontal="right"/>
      <protection/>
    </xf>
    <xf numFmtId="38" fontId="15" fillId="34" borderId="11" xfId="0" applyNumberFormat="1" applyFont="1" applyFill="1" applyBorder="1" applyAlignment="1" applyProtection="1">
      <alignment horizontal="right"/>
      <protection/>
    </xf>
    <xf numFmtId="38" fontId="15" fillId="34" borderId="0" xfId="0" applyNumberFormat="1" applyFont="1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6" fillId="33" borderId="17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6" fillId="34" borderId="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11" xfId="0" applyFont="1" applyFill="1" applyBorder="1" applyAlignment="1" applyProtection="1">
      <alignment/>
      <protection hidden="1"/>
    </xf>
    <xf numFmtId="167" fontId="6" fillId="34" borderId="11" xfId="0" applyNumberFormat="1" applyFont="1" applyFill="1" applyBorder="1" applyAlignment="1" applyProtection="1">
      <alignment/>
      <protection hidden="1"/>
    </xf>
    <xf numFmtId="167" fontId="6" fillId="34" borderId="0" xfId="0" applyNumberFormat="1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wrapText="1"/>
      <protection hidden="1"/>
    </xf>
    <xf numFmtId="0" fontId="7" fillId="34" borderId="0" xfId="0" applyFont="1" applyFill="1" applyBorder="1" applyAlignment="1" applyProtection="1">
      <alignment wrapText="1"/>
      <protection hidden="1"/>
    </xf>
    <xf numFmtId="0" fontId="7" fillId="34" borderId="11" xfId="0" applyFont="1" applyFill="1" applyBorder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wrapText="1"/>
      <protection hidden="1"/>
    </xf>
    <xf numFmtId="0" fontId="7" fillId="34" borderId="12" xfId="0" applyFont="1" applyFill="1" applyBorder="1" applyAlignment="1" applyProtection="1">
      <alignment horizontal="center" wrapText="1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wrapText="1"/>
      <protection hidden="1"/>
    </xf>
    <xf numFmtId="49" fontId="6" fillId="34" borderId="0" xfId="0" applyNumberFormat="1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14" fontId="0" fillId="0" borderId="0" xfId="0" applyNumberFormat="1" applyFont="1" applyAlignment="1">
      <alignment horizontal="left"/>
    </xf>
    <xf numFmtId="165" fontId="6" fillId="7" borderId="0" xfId="0" applyNumberFormat="1" applyFont="1" applyFill="1" applyBorder="1" applyAlignment="1" applyProtection="1">
      <alignment/>
      <protection/>
    </xf>
    <xf numFmtId="165" fontId="7" fillId="36" borderId="0" xfId="0" applyNumberFormat="1" applyFont="1" applyFill="1" applyBorder="1" applyAlignment="1" applyProtection="1">
      <alignment horizontal="right"/>
      <protection/>
    </xf>
    <xf numFmtId="165" fontId="6" fillId="7" borderId="0" xfId="0" applyNumberFormat="1" applyFont="1" applyFill="1" applyBorder="1" applyAlignment="1" applyProtection="1">
      <alignment horizontal="right"/>
      <protection/>
    </xf>
    <xf numFmtId="0" fontId="66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10" fontId="6" fillId="0" borderId="0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/>
      <protection locked="0"/>
    </xf>
    <xf numFmtId="1" fontId="6" fillId="33" borderId="18" xfId="0" applyNumberFormat="1" applyFont="1" applyFill="1" applyBorder="1" applyAlignment="1" applyProtection="1">
      <alignment/>
      <protection locked="0"/>
    </xf>
    <xf numFmtId="1" fontId="6" fillId="33" borderId="16" xfId="0" applyNumberFormat="1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 wrapText="1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left"/>
      <protection/>
    </xf>
    <xf numFmtId="2" fontId="6" fillId="33" borderId="17" xfId="0" applyNumberFormat="1" applyFont="1" applyFill="1" applyBorder="1" applyAlignment="1" applyProtection="1">
      <alignment/>
      <protection locked="0"/>
    </xf>
    <xf numFmtId="2" fontId="6" fillId="33" borderId="18" xfId="0" applyNumberFormat="1" applyFont="1" applyFill="1" applyBorder="1" applyAlignment="1" applyProtection="1">
      <alignment/>
      <protection locked="0"/>
    </xf>
    <xf numFmtId="2" fontId="6" fillId="33" borderId="16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vertical="top"/>
      <protection hidden="1"/>
    </xf>
    <xf numFmtId="0" fontId="0" fillId="34" borderId="0" xfId="0" applyFont="1" applyFill="1" applyBorder="1" applyAlignment="1" applyProtection="1">
      <alignment/>
      <protection/>
    </xf>
    <xf numFmtId="165" fontId="18" fillId="34" borderId="0" xfId="0" applyNumberFormat="1" applyFont="1" applyFill="1" applyBorder="1" applyAlignment="1" applyProtection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/>
      <protection locked="0"/>
    </xf>
    <xf numFmtId="166" fontId="7" fillId="0" borderId="11" xfId="0" applyNumberFormat="1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0" fillId="34" borderId="0" xfId="0" applyFont="1" applyFill="1" applyBorder="1" applyAlignment="1">
      <alignment horizontal="center"/>
    </xf>
    <xf numFmtId="170" fontId="20" fillId="33" borderId="10" xfId="0" applyNumberFormat="1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right" vertical="center"/>
      <protection/>
    </xf>
    <xf numFmtId="0" fontId="21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166" fontId="26" fillId="0" borderId="0" xfId="0" applyNumberFormat="1" applyFont="1" applyFill="1" applyBorder="1" applyAlignment="1" applyProtection="1">
      <alignment horizontal="right"/>
      <protection locked="0"/>
    </xf>
    <xf numFmtId="170" fontId="12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5" fontId="6" fillId="35" borderId="13" xfId="0" applyNumberFormat="1" applyFont="1" applyFill="1" applyBorder="1" applyAlignment="1" applyProtection="1">
      <alignment horizontal="right"/>
      <protection hidden="1"/>
    </xf>
    <xf numFmtId="6" fontId="6" fillId="0" borderId="0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 horizontal="right"/>
      <protection hidden="1"/>
    </xf>
    <xf numFmtId="6" fontId="6" fillId="0" borderId="11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2" fontId="8" fillId="33" borderId="10" xfId="0" applyNumberFormat="1" applyFont="1" applyFill="1" applyBorder="1" applyAlignment="1" applyProtection="1">
      <alignment horizontal="center"/>
      <protection locked="0"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165" fontId="6" fillId="35" borderId="0" xfId="0" applyNumberFormat="1" applyFont="1" applyFill="1" applyBorder="1" applyAlignment="1" applyProtection="1">
      <alignment horizontal="right" wrapText="1"/>
      <protection hidden="1"/>
    </xf>
    <xf numFmtId="165" fontId="6" fillId="35" borderId="10" xfId="0" applyNumberFormat="1" applyFont="1" applyFill="1" applyBorder="1" applyAlignment="1" applyProtection="1">
      <alignment horizontal="right" wrapText="1"/>
      <protection hidden="1"/>
    </xf>
    <xf numFmtId="0" fontId="6" fillId="34" borderId="12" xfId="0" applyFont="1" applyFill="1" applyBorder="1" applyAlignment="1" applyProtection="1">
      <alignment/>
      <protection hidden="1"/>
    </xf>
    <xf numFmtId="165" fontId="6" fillId="35" borderId="12" xfId="0" applyNumberFormat="1" applyFont="1" applyFill="1" applyBorder="1" applyAlignment="1" applyProtection="1">
      <alignment horizontal="right"/>
      <protection hidden="1"/>
    </xf>
    <xf numFmtId="165" fontId="7" fillId="35" borderId="12" xfId="0" applyNumberFormat="1" applyFont="1" applyFill="1" applyBorder="1" applyAlignment="1" applyProtection="1">
      <alignment horizontal="right"/>
      <protection/>
    </xf>
    <xf numFmtId="165" fontId="6" fillId="35" borderId="12" xfId="0" applyNumberFormat="1" applyFont="1" applyFill="1" applyBorder="1" applyAlignment="1" applyProtection="1">
      <alignment horizontal="right" wrapText="1"/>
      <protection hidden="1"/>
    </xf>
    <xf numFmtId="6" fontId="7" fillId="35" borderId="12" xfId="0" applyNumberFormat="1" applyFont="1" applyFill="1" applyBorder="1" applyAlignment="1" applyProtection="1">
      <alignment horizontal="right"/>
      <protection/>
    </xf>
    <xf numFmtId="165" fontId="7" fillId="35" borderId="13" xfId="0" applyNumberFormat="1" applyFont="1" applyFill="1" applyBorder="1" applyAlignment="1" applyProtection="1">
      <alignment horizontal="right"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6" fillId="33" borderId="12" xfId="0" applyNumberFormat="1" applyFont="1" applyFill="1" applyBorder="1" applyAlignment="1" applyProtection="1">
      <alignment horizontal="right"/>
      <protection locked="0"/>
    </xf>
    <xf numFmtId="165" fontId="6" fillId="7" borderId="12" xfId="0" applyNumberFormat="1" applyFont="1" applyFill="1" applyBorder="1" applyAlignment="1" applyProtection="1">
      <alignment horizontal="right"/>
      <protection/>
    </xf>
    <xf numFmtId="165" fontId="6" fillId="33" borderId="13" xfId="0" applyNumberFormat="1" applyFont="1" applyFill="1" applyBorder="1" applyAlignment="1" applyProtection="1">
      <alignment horizontal="right"/>
      <protection locked="0"/>
    </xf>
    <xf numFmtId="165" fontId="7" fillId="35" borderId="12" xfId="0" applyNumberFormat="1" applyFont="1" applyFill="1" applyBorder="1" applyAlignment="1" applyProtection="1" quotePrefix="1">
      <alignment horizontal="right"/>
      <protection/>
    </xf>
    <xf numFmtId="165" fontId="15" fillId="35" borderId="12" xfId="0" applyNumberFormat="1" applyFont="1" applyFill="1" applyBorder="1" applyAlignment="1" applyProtection="1">
      <alignment horizontal="right"/>
      <protection/>
    </xf>
    <xf numFmtId="38" fontId="6" fillId="34" borderId="13" xfId="0" applyNumberFormat="1" applyFont="1" applyFill="1" applyBorder="1" applyAlignment="1" applyProtection="1">
      <alignment/>
      <protection/>
    </xf>
    <xf numFmtId="165" fontId="6" fillId="35" borderId="13" xfId="0" applyNumberFormat="1" applyFont="1" applyFill="1" applyBorder="1" applyAlignment="1" applyProtection="1">
      <alignment horizontal="right" wrapText="1"/>
      <protection hidden="1"/>
    </xf>
    <xf numFmtId="165" fontId="15" fillId="34" borderId="0" xfId="0" applyNumberFormat="1" applyFont="1" applyFill="1" applyBorder="1" applyAlignment="1" applyProtection="1">
      <alignment horizontal="right"/>
      <protection/>
    </xf>
    <xf numFmtId="165" fontId="7" fillId="34" borderId="1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 locked="0"/>
    </xf>
    <xf numFmtId="165" fontId="6" fillId="7" borderId="0" xfId="0" applyNumberFormat="1" applyFont="1" applyFill="1" applyBorder="1" applyAlignment="1" applyProtection="1">
      <alignment horizontal="right"/>
      <protection locked="0"/>
    </xf>
    <xf numFmtId="165" fontId="6" fillId="7" borderId="12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9" fontId="6" fillId="0" borderId="0" xfId="0" applyNumberFormat="1" applyFont="1" applyFill="1" applyBorder="1" applyAlignment="1" applyProtection="1">
      <alignment/>
      <protection locked="0"/>
    </xf>
    <xf numFmtId="166" fontId="28" fillId="7" borderId="17" xfId="59" applyNumberFormat="1" applyFont="1" applyFill="1" applyBorder="1" applyAlignment="1" applyProtection="1">
      <alignment/>
      <protection locked="0"/>
    </xf>
    <xf numFmtId="166" fontId="28" fillId="34" borderId="0" xfId="59" applyNumberFormat="1" applyFont="1" applyFill="1" applyBorder="1" applyAlignment="1" applyProtection="1">
      <alignment horizontal="left"/>
      <protection/>
    </xf>
    <xf numFmtId="10" fontId="6" fillId="33" borderId="18" xfId="0" applyNumberFormat="1" applyFont="1" applyFill="1" applyBorder="1" applyAlignment="1" applyProtection="1">
      <alignment/>
      <protection locked="0"/>
    </xf>
    <xf numFmtId="10" fontId="6" fillId="33" borderId="16" xfId="0" applyNumberFormat="1" applyFont="1" applyFill="1" applyBorder="1" applyAlignment="1" applyProtection="1">
      <alignment/>
      <protection locked="0"/>
    </xf>
    <xf numFmtId="166" fontId="28" fillId="7" borderId="18" xfId="59" applyNumberFormat="1" applyFont="1" applyFill="1" applyBorder="1" applyAlignment="1" applyProtection="1">
      <alignment/>
      <protection locked="0"/>
    </xf>
    <xf numFmtId="166" fontId="28" fillId="7" borderId="16" xfId="59" applyNumberFormat="1" applyFont="1" applyFill="1" applyBorder="1" applyAlignment="1" applyProtection="1">
      <alignment/>
      <protection locked="0"/>
    </xf>
    <xf numFmtId="167" fontId="6" fillId="0" borderId="14" xfId="0" applyNumberFormat="1" applyFont="1" applyBorder="1" applyAlignment="1">
      <alignment/>
    </xf>
    <xf numFmtId="167" fontId="6" fillId="34" borderId="14" xfId="0" applyNumberFormat="1" applyFont="1" applyFill="1" applyBorder="1" applyAlignment="1" applyProtection="1">
      <alignment/>
      <protection hidden="1"/>
    </xf>
    <xf numFmtId="167" fontId="0" fillId="0" borderId="0" xfId="0" applyNumberFormat="1" applyAlignment="1">
      <alignment/>
    </xf>
    <xf numFmtId="167" fontId="9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18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7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167" fontId="7" fillId="34" borderId="16" xfId="0" applyNumberFormat="1" applyFont="1" applyFill="1" applyBorder="1" applyAlignment="1" applyProtection="1">
      <alignment/>
      <protection hidden="1"/>
    </xf>
    <xf numFmtId="167" fontId="6" fillId="34" borderId="22" xfId="0" applyNumberFormat="1" applyFont="1" applyFill="1" applyBorder="1" applyAlignment="1" applyProtection="1">
      <alignment/>
      <protection hidden="1"/>
    </xf>
    <xf numFmtId="167" fontId="7" fillId="0" borderId="16" xfId="0" applyNumberFormat="1" applyFont="1" applyBorder="1" applyAlignment="1">
      <alignment/>
    </xf>
    <xf numFmtId="167" fontId="6" fillId="0" borderId="22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165" fontId="6" fillId="37" borderId="0" xfId="0" applyNumberFormat="1" applyFont="1" applyFill="1" applyAlignment="1">
      <alignment horizontal="right"/>
    </xf>
    <xf numFmtId="165" fontId="6" fillId="37" borderId="10" xfId="0" applyNumberFormat="1" applyFont="1" applyFill="1" applyBorder="1" applyAlignment="1">
      <alignment horizontal="right"/>
    </xf>
    <xf numFmtId="0" fontId="17" fillId="34" borderId="0" xfId="0" applyFont="1" applyFill="1" applyBorder="1" applyAlignment="1" applyProtection="1">
      <alignment wrapText="1"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27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3" fontId="22" fillId="0" borderId="32" xfId="0" applyNumberFormat="1" applyFont="1" applyBorder="1" applyAlignment="1">
      <alignment/>
    </xf>
    <xf numFmtId="0" fontId="22" fillId="3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2" fillId="35" borderId="0" xfId="0" applyNumberFormat="1" applyFont="1" applyFill="1" applyBorder="1" applyAlignment="1" applyProtection="1">
      <alignment horizontal="left"/>
      <protection hidden="1"/>
    </xf>
    <xf numFmtId="183" fontId="22" fillId="35" borderId="0" xfId="42" applyNumberFormat="1" applyFont="1" applyFill="1" applyBorder="1" applyAlignment="1" applyProtection="1">
      <alignment horizontal="right"/>
      <protection hidden="1"/>
    </xf>
    <xf numFmtId="0" fontId="22" fillId="35" borderId="0" xfId="0" applyNumberFormat="1" applyFont="1" applyFill="1" applyBorder="1" applyAlignment="1" applyProtection="1">
      <alignment horizontal="right"/>
      <protection hidden="1"/>
    </xf>
    <xf numFmtId="166" fontId="22" fillId="35" borderId="0" xfId="0" applyNumberFormat="1" applyFont="1" applyFill="1" applyBorder="1" applyAlignment="1" applyProtection="1">
      <alignment horizontal="right"/>
      <protection hidden="1"/>
    </xf>
    <xf numFmtId="9" fontId="22" fillId="35" borderId="0" xfId="0" applyNumberFormat="1" applyFont="1" applyFill="1" applyBorder="1" applyAlignment="1" applyProtection="1">
      <alignment horizontal="right"/>
      <protection hidden="1"/>
    </xf>
    <xf numFmtId="1" fontId="22" fillId="35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1" fontId="22" fillId="35" borderId="26" xfId="0" applyNumberFormat="1" applyFont="1" applyFill="1" applyBorder="1" applyAlignment="1" applyProtection="1">
      <alignment horizontal="right"/>
      <protection hidden="1"/>
    </xf>
    <xf numFmtId="1" fontId="22" fillId="35" borderId="27" xfId="0" applyNumberFormat="1" applyFont="1" applyFill="1" applyBorder="1" applyAlignment="1" applyProtection="1">
      <alignment horizontal="right"/>
      <protection hidden="1"/>
    </xf>
    <xf numFmtId="1" fontId="22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/>
    </xf>
    <xf numFmtId="1" fontId="22" fillId="35" borderId="31" xfId="0" applyNumberFormat="1" applyFont="1" applyFill="1" applyBorder="1" applyAlignment="1" applyProtection="1">
      <alignment horizontal="right"/>
      <protection hidden="1"/>
    </xf>
    <xf numFmtId="1" fontId="22" fillId="35" borderId="33" xfId="0" applyNumberFormat="1" applyFont="1" applyFill="1" applyBorder="1" applyAlignment="1" applyProtection="1">
      <alignment horizontal="right"/>
      <protection hidden="1"/>
    </xf>
    <xf numFmtId="1" fontId="22" fillId="35" borderId="32" xfId="0" applyNumberFormat="1" applyFont="1" applyFill="1" applyBorder="1" applyAlignment="1" applyProtection="1">
      <alignment horizontal="right"/>
      <protection hidden="1"/>
    </xf>
    <xf numFmtId="2" fontId="22" fillId="0" borderId="0" xfId="0" applyNumberFormat="1" applyFont="1" applyFill="1" applyBorder="1" applyAlignment="1" applyProtection="1">
      <alignment horizontal="right"/>
      <protection hidden="1"/>
    </xf>
    <xf numFmtId="49" fontId="16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30" fillId="0" borderId="0" xfId="0" applyFont="1" applyAlignment="1">
      <alignment horizontal="center" wrapText="1"/>
    </xf>
    <xf numFmtId="165" fontId="6" fillId="34" borderId="0" xfId="0" applyNumberFormat="1" applyFont="1" applyFill="1" applyAlignment="1" applyProtection="1">
      <alignment/>
      <protection/>
    </xf>
    <xf numFmtId="9" fontId="6" fillId="34" borderId="0" xfId="59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6" fillId="33" borderId="11" xfId="0" applyNumberFormat="1" applyFont="1" applyFill="1" applyBorder="1" applyAlignment="1" applyProtection="1">
      <alignment horizontal="left"/>
      <protection locked="0"/>
    </xf>
    <xf numFmtId="0" fontId="8" fillId="33" borderId="12" xfId="0" applyNumberFormat="1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6" fillId="33" borderId="19" xfId="0" applyNumberFormat="1" applyFont="1" applyFill="1" applyBorder="1" applyAlignment="1" applyProtection="1">
      <alignment horizontal="left"/>
      <protection locked="0"/>
    </xf>
    <xf numFmtId="0" fontId="8" fillId="33" borderId="21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8" fillId="33" borderId="13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20" fillId="34" borderId="0" xfId="0" applyFont="1" applyFill="1" applyBorder="1" applyAlignment="1">
      <alignment horizontal="right"/>
    </xf>
    <xf numFmtId="0" fontId="13" fillId="34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70" fontId="20" fillId="33" borderId="10" xfId="0" applyNumberFormat="1" applyFont="1" applyFill="1" applyBorder="1" applyAlignment="1" applyProtection="1">
      <alignment horizontal="center"/>
      <protection locked="0"/>
    </xf>
    <xf numFmtId="170" fontId="19" fillId="33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49" fontId="0" fillId="0" borderId="14" xfId="0" applyNumberForma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33" borderId="3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0687\AppData\Local\Microsoft\Windows\INetCache\Content.Outlook\686IOJ5P\Templates\Budget%20template%20updated%208-29-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heet1"/>
      <sheetName val="Change Notes"/>
    </sheetNames>
    <sheetDataSet>
      <sheetData sheetId="0">
        <row r="15">
          <cell r="B15" t="str">
            <v>1.</v>
          </cell>
        </row>
        <row r="16">
          <cell r="B16" t="str">
            <v>2.</v>
          </cell>
        </row>
        <row r="17">
          <cell r="B17" t="str">
            <v>3.</v>
          </cell>
        </row>
        <row r="18">
          <cell r="B18" t="str">
            <v>4.</v>
          </cell>
        </row>
        <row r="19">
          <cell r="B19" t="str">
            <v>5.</v>
          </cell>
        </row>
        <row r="20">
          <cell r="B20" t="str">
            <v>6.</v>
          </cell>
        </row>
        <row r="23">
          <cell r="B23" t="str">
            <v>OTHER PERSONNEL (SHOW NUMBERS IN BOXES)</v>
          </cell>
        </row>
        <row r="24">
          <cell r="B24" t="str">
            <v>1.</v>
          </cell>
        </row>
        <row r="25">
          <cell r="B25" t="str">
            <v>2</v>
          </cell>
        </row>
        <row r="26">
          <cell r="B26" t="str">
            <v>3</v>
          </cell>
        </row>
        <row r="27">
          <cell r="B27" t="str">
            <v>4</v>
          </cell>
        </row>
        <row r="28">
          <cell r="B28" t="str">
            <v>5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F78:F79" comment="" totalsRowShown="0">
  <autoFilter ref="F78:F79"/>
  <tableColumns count="1">
    <tableColumn id="1" name="Column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J79:J81" comment="" totalsRowShown="0">
  <autoFilter ref="J79:J81"/>
  <tableColumns count="1">
    <tableColumn id="1" name="Column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C79:C81" comment="" totalsRowShown="0">
  <autoFilter ref="C79:C81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AI92"/>
  <sheetViews>
    <sheetView showGridLines="0" tabSelected="1" zoomScale="85" zoomScaleNormal="85" zoomScaleSheetLayoutView="80" workbookViewId="0" topLeftCell="A13">
      <selection activeCell="J90" sqref="J90"/>
    </sheetView>
  </sheetViews>
  <sheetFormatPr defaultColWidth="11.375" defaultRowHeight="12"/>
  <cols>
    <col min="1" max="1" width="2.75390625" style="12" customWidth="1"/>
    <col min="2" max="2" width="2.875" style="12" customWidth="1"/>
    <col min="3" max="3" width="6.75390625" style="12" customWidth="1"/>
    <col min="4" max="4" width="23.125" style="12" customWidth="1"/>
    <col min="5" max="5" width="0.875" style="12" customWidth="1"/>
    <col min="6" max="6" width="20.625" style="12" customWidth="1"/>
    <col min="7" max="7" width="0.875" style="12" customWidth="1"/>
    <col min="8" max="8" width="11.625" style="12" customWidth="1"/>
    <col min="9" max="9" width="2.375" style="12" customWidth="1"/>
    <col min="10" max="10" width="10.125" style="12" customWidth="1"/>
    <col min="11" max="11" width="1.12109375" style="12" customWidth="1"/>
    <col min="12" max="12" width="4.75390625" style="12" customWidth="1"/>
    <col min="13" max="13" width="1.00390625" style="12" customWidth="1"/>
    <col min="14" max="14" width="5.875" style="12" customWidth="1"/>
    <col min="15" max="15" width="0.875" style="12" customWidth="1"/>
    <col min="16" max="16" width="8.625" style="12" bestFit="1" customWidth="1"/>
    <col min="17" max="17" width="0.875" style="12" customWidth="1"/>
    <col min="18" max="18" width="17.75390625" style="12" customWidth="1"/>
    <col min="19" max="19" width="0.875" style="12" customWidth="1"/>
    <col min="20" max="20" width="19.875" style="12" customWidth="1"/>
    <col min="21" max="21" width="1.00390625" style="12" customWidth="1"/>
    <col min="22" max="22" width="21.00390625" style="12" customWidth="1"/>
    <col min="23" max="23" width="1.00390625" style="12" customWidth="1"/>
    <col min="24" max="24" width="17.75390625" style="12" customWidth="1"/>
    <col min="25" max="25" width="0.875" style="12" customWidth="1"/>
    <col min="26" max="26" width="17.75390625" style="12" customWidth="1"/>
    <col min="27" max="27" width="0.875" style="12" customWidth="1"/>
    <col min="28" max="28" width="16.125" style="39" bestFit="1" customWidth="1"/>
    <col min="29" max="29" width="2.125" style="12" customWidth="1"/>
    <col min="30" max="30" width="0.6171875" style="105" customWidth="1"/>
    <col min="31" max="31" width="0.875" style="105" hidden="1" customWidth="1"/>
    <col min="32" max="32" width="0.12890625" style="105" hidden="1" customWidth="1"/>
    <col min="33" max="33" width="0.875" style="105" hidden="1" customWidth="1"/>
    <col min="34" max="34" width="11.125" style="105" hidden="1" customWidth="1"/>
    <col min="35" max="35" width="20.75390625" style="12" customWidth="1"/>
    <col min="36" max="36" width="11.375" style="12" customWidth="1"/>
    <col min="37" max="37" width="17.75390625" style="12" customWidth="1"/>
    <col min="38" max="16384" width="11.375" style="12" customWidth="1"/>
  </cols>
  <sheetData>
    <row r="1" spans="1:30" ht="26.25" customHeight="1">
      <c r="A1" s="320" t="s">
        <v>178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104"/>
    </row>
    <row r="2" spans="1:30" ht="20.25">
      <c r="A2" s="320" t="s">
        <v>179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104"/>
    </row>
    <row r="3" spans="1:30" ht="18">
      <c r="A3" s="77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104"/>
    </row>
    <row r="4" spans="1:30" ht="18">
      <c r="A4" s="10"/>
      <c r="B4" s="74"/>
      <c r="C4" s="10"/>
      <c r="D4" s="169" t="s">
        <v>67</v>
      </c>
      <c r="E4" s="325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74"/>
      <c r="T4" s="10"/>
      <c r="U4" s="74"/>
      <c r="V4" s="167"/>
      <c r="W4" s="169" t="s">
        <v>181</v>
      </c>
      <c r="X4" s="324"/>
      <c r="Y4" s="324"/>
      <c r="Z4" s="324"/>
      <c r="AA4" s="324"/>
      <c r="AB4" s="324"/>
      <c r="AC4" s="324"/>
      <c r="AD4" s="104"/>
    </row>
    <row r="5" spans="1:30" ht="9" customHeight="1">
      <c r="A5" s="10"/>
      <c r="B5" s="74"/>
      <c r="C5" s="10"/>
      <c r="D5" s="78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10"/>
      <c r="U5" s="74"/>
      <c r="V5" s="10"/>
      <c r="W5" s="78"/>
      <c r="X5" s="74"/>
      <c r="Y5" s="74"/>
      <c r="Z5" s="74"/>
      <c r="AA5" s="74"/>
      <c r="AB5" s="74"/>
      <c r="AC5" s="74"/>
      <c r="AD5" s="104"/>
    </row>
    <row r="6" spans="1:30" ht="18">
      <c r="A6" s="10"/>
      <c r="B6" s="74"/>
      <c r="C6" s="62"/>
      <c r="D6" s="170" t="s">
        <v>68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  <c r="T6" s="327"/>
      <c r="U6" s="74"/>
      <c r="V6" s="10"/>
      <c r="W6" s="169" t="s">
        <v>69</v>
      </c>
      <c r="X6" s="164"/>
      <c r="Y6" s="163"/>
      <c r="Z6" s="163"/>
      <c r="AA6" s="322"/>
      <c r="AB6" s="322"/>
      <c r="AC6" s="323"/>
      <c r="AD6" s="104"/>
    </row>
    <row r="7" spans="1:31" ht="6" customHeight="1">
      <c r="A7" s="10"/>
      <c r="B7" s="74"/>
      <c r="C7" s="62"/>
      <c r="D7" s="79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  <c r="T7" s="162"/>
      <c r="U7" s="74"/>
      <c r="V7" s="10"/>
      <c r="W7" s="78"/>
      <c r="X7" s="175"/>
      <c r="Y7" s="74"/>
      <c r="Z7" s="74"/>
      <c r="AA7" s="175"/>
      <c r="AB7" s="175"/>
      <c r="AC7" s="176"/>
      <c r="AD7" s="177"/>
      <c r="AE7" s="178"/>
    </row>
    <row r="8" spans="1:31" ht="18">
      <c r="A8" s="104"/>
      <c r="B8" s="115"/>
      <c r="C8" s="129"/>
      <c r="D8" s="170" t="s">
        <v>170</v>
      </c>
      <c r="E8" s="165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</row>
    <row r="9" spans="1:31" ht="18">
      <c r="A9" s="104"/>
      <c r="B9" s="115"/>
      <c r="C9" s="129"/>
      <c r="D9" s="170"/>
      <c r="E9" s="208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6"/>
    </row>
    <row r="10" spans="1:30" ht="18">
      <c r="A10" s="104"/>
      <c r="B10" s="115"/>
      <c r="C10" s="160"/>
      <c r="D10" s="319" t="s">
        <v>176</v>
      </c>
      <c r="E10" s="319"/>
      <c r="F10" s="319"/>
      <c r="G10" s="78"/>
      <c r="H10" s="188">
        <v>1.02</v>
      </c>
      <c r="I10" s="105"/>
      <c r="J10" s="105"/>
      <c r="K10" s="105"/>
      <c r="L10" s="105"/>
      <c r="M10" s="105"/>
      <c r="N10" s="105"/>
      <c r="O10" s="105"/>
      <c r="P10" s="105"/>
      <c r="Q10" s="116"/>
      <c r="R10" s="115"/>
      <c r="S10" s="115"/>
      <c r="T10" s="104"/>
      <c r="U10" s="115"/>
      <c r="V10" s="105"/>
      <c r="W10" s="105"/>
      <c r="X10" s="115"/>
      <c r="Y10" s="115"/>
      <c r="Z10" s="115"/>
      <c r="AA10" s="115"/>
      <c r="AB10" s="115"/>
      <c r="AC10" s="74"/>
      <c r="AD10" s="104"/>
    </row>
    <row r="11" spans="1:35" ht="15">
      <c r="A11" s="104"/>
      <c r="B11" s="104"/>
      <c r="C11" s="104"/>
      <c r="D11" s="104"/>
      <c r="E11" s="104"/>
      <c r="F11" s="104"/>
      <c r="G11" s="104"/>
      <c r="H11" s="104"/>
      <c r="I11" s="104"/>
      <c r="J11" s="160" t="s">
        <v>177</v>
      </c>
      <c r="K11" s="104"/>
      <c r="L11" s="189">
        <v>1</v>
      </c>
      <c r="M11" s="104">
        <v>2</v>
      </c>
      <c r="N11" s="104"/>
      <c r="O11" s="104"/>
      <c r="P11" s="104"/>
      <c r="Q11" s="104"/>
      <c r="R11" s="153" t="s">
        <v>32</v>
      </c>
      <c r="S11" s="122"/>
      <c r="T11" s="153" t="s">
        <v>0</v>
      </c>
      <c r="U11" s="305" t="s">
        <v>1</v>
      </c>
      <c r="V11" s="305"/>
      <c r="W11" s="122"/>
      <c r="X11" s="153" t="s">
        <v>2</v>
      </c>
      <c r="Y11" s="122"/>
      <c r="Z11" s="153" t="s">
        <v>33</v>
      </c>
      <c r="AA11" s="117"/>
      <c r="AB11" s="118"/>
      <c r="AC11" s="63"/>
      <c r="AD11" s="104"/>
      <c r="AE11" s="104"/>
      <c r="AF11" s="104"/>
      <c r="AG11" s="104"/>
      <c r="AH11" s="104"/>
      <c r="AI11" s="10"/>
    </row>
    <row r="12" spans="1:35" ht="5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20"/>
      <c r="S12" s="119"/>
      <c r="T12" s="121"/>
      <c r="U12" s="120"/>
      <c r="V12" s="120"/>
      <c r="W12" s="119"/>
      <c r="X12" s="120"/>
      <c r="Y12" s="119"/>
      <c r="Z12" s="121"/>
      <c r="AA12" s="104"/>
      <c r="AB12" s="122"/>
      <c r="AC12" s="10"/>
      <c r="AD12" s="106"/>
      <c r="AE12" s="104"/>
      <c r="AF12" s="104"/>
      <c r="AG12" s="104"/>
      <c r="AH12" s="104"/>
      <c r="AI12" s="10"/>
    </row>
    <row r="13" spans="1:35" ht="30.75" customHeight="1">
      <c r="A13" s="130" t="s">
        <v>9</v>
      </c>
      <c r="B13" s="104"/>
      <c r="C13" s="306" t="s">
        <v>63</v>
      </c>
      <c r="D13" s="307"/>
      <c r="E13" s="307"/>
      <c r="F13" s="307"/>
      <c r="G13" s="123"/>
      <c r="H13" s="131"/>
      <c r="I13" s="123"/>
      <c r="J13" s="124"/>
      <c r="K13" s="124"/>
      <c r="L13" s="124"/>
      <c r="M13" s="124"/>
      <c r="N13" s="124"/>
      <c r="O13" s="124"/>
      <c r="P13" s="124"/>
      <c r="Q13" s="124"/>
      <c r="R13" s="105"/>
      <c r="S13" s="125"/>
      <c r="T13" s="192"/>
      <c r="U13" s="105"/>
      <c r="V13" s="105"/>
      <c r="W13" s="125"/>
      <c r="X13" s="105"/>
      <c r="Y13" s="125"/>
      <c r="Z13" s="192"/>
      <c r="AA13" s="126"/>
      <c r="AB13" s="303" t="s">
        <v>35</v>
      </c>
      <c r="AC13" s="10"/>
      <c r="AD13" s="106"/>
      <c r="AE13" s="104"/>
      <c r="AF13" s="104"/>
      <c r="AG13" s="104"/>
      <c r="AH13" s="104"/>
      <c r="AI13" s="10"/>
    </row>
    <row r="14" spans="1:35" ht="27.75" customHeight="1">
      <c r="A14" s="104"/>
      <c r="B14" s="132"/>
      <c r="C14" s="133" t="s">
        <v>19</v>
      </c>
      <c r="D14" s="104"/>
      <c r="E14" s="104"/>
      <c r="F14" s="124" t="s">
        <v>10</v>
      </c>
      <c r="G14" s="124"/>
      <c r="H14" s="127" t="s">
        <v>160</v>
      </c>
      <c r="I14" s="124"/>
      <c r="J14" s="127" t="s">
        <v>20</v>
      </c>
      <c r="K14" s="127"/>
      <c r="L14" s="147" t="s">
        <v>159</v>
      </c>
      <c r="M14" s="147"/>
      <c r="N14" s="147" t="s">
        <v>158</v>
      </c>
      <c r="O14" s="147"/>
      <c r="P14" s="147" t="s">
        <v>180</v>
      </c>
      <c r="Q14" s="124"/>
      <c r="R14" s="127" t="s">
        <v>34</v>
      </c>
      <c r="S14" s="107"/>
      <c r="T14" s="128" t="s">
        <v>34</v>
      </c>
      <c r="U14" s="108"/>
      <c r="V14" s="127" t="s">
        <v>34</v>
      </c>
      <c r="W14" s="107"/>
      <c r="X14" s="127" t="s">
        <v>34</v>
      </c>
      <c r="Y14" s="107"/>
      <c r="Z14" s="128" t="s">
        <v>34</v>
      </c>
      <c r="AA14" s="127"/>
      <c r="AB14" s="304"/>
      <c r="AC14" s="10"/>
      <c r="AD14" s="106"/>
      <c r="AE14" s="104"/>
      <c r="AF14" s="104"/>
      <c r="AG14" s="104"/>
      <c r="AH14" s="104"/>
      <c r="AI14" s="10"/>
    </row>
    <row r="15" spans="1:35" ht="18.75" customHeight="1">
      <c r="A15" s="10"/>
      <c r="B15" s="14" t="s">
        <v>5</v>
      </c>
      <c r="C15" s="308"/>
      <c r="D15" s="309"/>
      <c r="E15" s="98"/>
      <c r="F15" s="238"/>
      <c r="G15" s="91"/>
      <c r="H15" s="94">
        <f aca="true" t="shared" si="0" ref="H15:H20">0*1.02/9*3</f>
        <v>0</v>
      </c>
      <c r="I15" s="91"/>
      <c r="J15" s="102">
        <v>0.153</v>
      </c>
      <c r="K15" s="143"/>
      <c r="L15" s="144">
        <v>3</v>
      </c>
      <c r="M15" s="148"/>
      <c r="N15" s="150">
        <v>0</v>
      </c>
      <c r="O15" s="216"/>
      <c r="P15" s="226">
        <f aca="true" t="shared" si="1" ref="P15:P20">N15/L15</f>
        <v>0</v>
      </c>
      <c r="Q15" s="24"/>
      <c r="R15" s="89">
        <f aca="true" t="shared" si="2" ref="R15:R20">H15/L15*N15</f>
        <v>0</v>
      </c>
      <c r="S15" s="18"/>
      <c r="T15" s="193" t="str">
        <f aca="true" t="shared" si="3" ref="T15:T20">IF($L$11&gt;1,(R15*$H$10),"$0")</f>
        <v>$0</v>
      </c>
      <c r="U15" s="19"/>
      <c r="V15" s="89" t="str">
        <f aca="true" t="shared" si="4" ref="V15:V20">IF($L$11&gt;2,(T15*$H$10),"$0")</f>
        <v>$0</v>
      </c>
      <c r="W15" s="18"/>
      <c r="X15" s="252" t="str">
        <f aca="true" t="shared" si="5" ref="X15:X20">IF($L$11&gt;3,(V15*$H$10),"$0")</f>
        <v>$0</v>
      </c>
      <c r="Y15" s="18"/>
      <c r="Z15" s="193" t="str">
        <f aca="true" t="shared" si="6" ref="Z15:Z20">IF($L$11&gt;4,(X15*$H$10),"$0")</f>
        <v>$0</v>
      </c>
      <c r="AA15" s="5"/>
      <c r="AB15" s="84">
        <f aca="true" t="shared" si="7" ref="AB15:AB20">SUM(R15+T15+V15+X15+Z15)</f>
        <v>0</v>
      </c>
      <c r="AC15" s="10"/>
      <c r="AD15" s="107">
        <f aca="true" t="shared" si="8" ref="AD15:AD20">R15*$J15</f>
        <v>0</v>
      </c>
      <c r="AE15" s="108">
        <f aca="true" t="shared" si="9" ref="AE15:AE20">T15*$J15</f>
        <v>0</v>
      </c>
      <c r="AF15" s="108">
        <f aca="true" t="shared" si="10" ref="AF15:AF20">V15*$J15</f>
        <v>0</v>
      </c>
      <c r="AG15" s="108">
        <f aca="true" t="shared" si="11" ref="AG15:AG20">X15*$J15</f>
        <v>0</v>
      </c>
      <c r="AH15" s="108">
        <f aca="true" t="shared" si="12" ref="AH15:AH20">Z15*$J15</f>
        <v>0</v>
      </c>
      <c r="AI15" s="10"/>
    </row>
    <row r="16" spans="1:35" ht="18.75" customHeight="1">
      <c r="A16" s="10"/>
      <c r="B16" s="14" t="s">
        <v>6</v>
      </c>
      <c r="C16" s="301"/>
      <c r="D16" s="302"/>
      <c r="E16" s="98"/>
      <c r="F16" s="239"/>
      <c r="G16" s="91"/>
      <c r="H16" s="94">
        <f t="shared" si="0"/>
        <v>0</v>
      </c>
      <c r="I16" s="91"/>
      <c r="J16" s="228">
        <v>0.153</v>
      </c>
      <c r="K16" s="143"/>
      <c r="L16" s="145">
        <v>3</v>
      </c>
      <c r="M16" s="148"/>
      <c r="N16" s="151">
        <v>0</v>
      </c>
      <c r="O16" s="216"/>
      <c r="P16" s="230">
        <f t="shared" si="1"/>
        <v>0</v>
      </c>
      <c r="Q16" s="24"/>
      <c r="R16" s="89">
        <f t="shared" si="2"/>
        <v>0</v>
      </c>
      <c r="S16" s="18"/>
      <c r="T16" s="193" t="str">
        <f t="shared" si="3"/>
        <v>$0</v>
      </c>
      <c r="U16" s="19"/>
      <c r="V16" s="89" t="str">
        <f t="shared" si="4"/>
        <v>$0</v>
      </c>
      <c r="W16" s="18"/>
      <c r="X16" s="252" t="str">
        <f t="shared" si="5"/>
        <v>$0</v>
      </c>
      <c r="Y16" s="18"/>
      <c r="Z16" s="193" t="str">
        <f t="shared" si="6"/>
        <v>$0</v>
      </c>
      <c r="AA16" s="5"/>
      <c r="AB16" s="84">
        <f t="shared" si="7"/>
        <v>0</v>
      </c>
      <c r="AC16" s="10"/>
      <c r="AD16" s="107">
        <f t="shared" si="8"/>
        <v>0</v>
      </c>
      <c r="AE16" s="108">
        <f t="shared" si="9"/>
        <v>0</v>
      </c>
      <c r="AF16" s="108">
        <f t="shared" si="10"/>
        <v>0</v>
      </c>
      <c r="AG16" s="108">
        <f t="shared" si="11"/>
        <v>0</v>
      </c>
      <c r="AH16" s="108">
        <f t="shared" si="12"/>
        <v>0</v>
      </c>
      <c r="AI16" s="10"/>
    </row>
    <row r="17" spans="1:35" ht="18.75" customHeight="1">
      <c r="A17" s="10"/>
      <c r="B17" s="14" t="s">
        <v>7</v>
      </c>
      <c r="C17" s="301"/>
      <c r="D17" s="302"/>
      <c r="E17" s="98"/>
      <c r="F17" s="239"/>
      <c r="G17" s="91"/>
      <c r="H17" s="94">
        <f t="shared" si="0"/>
        <v>0</v>
      </c>
      <c r="I17" s="91"/>
      <c r="J17" s="228">
        <v>0.153</v>
      </c>
      <c r="K17" s="143"/>
      <c r="L17" s="145">
        <v>3</v>
      </c>
      <c r="M17" s="148"/>
      <c r="N17" s="151">
        <v>0</v>
      </c>
      <c r="O17" s="216"/>
      <c r="P17" s="230">
        <f>N17/L17</f>
        <v>0</v>
      </c>
      <c r="Q17" s="24"/>
      <c r="R17" s="89">
        <f t="shared" si="2"/>
        <v>0</v>
      </c>
      <c r="S17" s="18"/>
      <c r="T17" s="193" t="str">
        <f t="shared" si="3"/>
        <v>$0</v>
      </c>
      <c r="U17" s="19"/>
      <c r="V17" s="89" t="str">
        <f t="shared" si="4"/>
        <v>$0</v>
      </c>
      <c r="W17" s="18"/>
      <c r="X17" s="252" t="str">
        <f t="shared" si="5"/>
        <v>$0</v>
      </c>
      <c r="Y17" s="18"/>
      <c r="Z17" s="193" t="str">
        <f t="shared" si="6"/>
        <v>$0</v>
      </c>
      <c r="AA17" s="5"/>
      <c r="AB17" s="84">
        <f t="shared" si="7"/>
        <v>0</v>
      </c>
      <c r="AC17" s="10"/>
      <c r="AD17" s="107">
        <f t="shared" si="8"/>
        <v>0</v>
      </c>
      <c r="AE17" s="108">
        <f t="shared" si="9"/>
        <v>0</v>
      </c>
      <c r="AF17" s="108">
        <f t="shared" si="10"/>
        <v>0</v>
      </c>
      <c r="AG17" s="108">
        <f t="shared" si="11"/>
        <v>0</v>
      </c>
      <c r="AH17" s="108">
        <f t="shared" si="12"/>
        <v>0</v>
      </c>
      <c r="AI17" s="10"/>
    </row>
    <row r="18" spans="1:35" ht="18.75" customHeight="1">
      <c r="A18" s="10"/>
      <c r="B18" s="14" t="s">
        <v>8</v>
      </c>
      <c r="C18" s="301"/>
      <c r="D18" s="302"/>
      <c r="E18" s="98"/>
      <c r="F18" s="239"/>
      <c r="G18" s="91"/>
      <c r="H18" s="94">
        <f t="shared" si="0"/>
        <v>0</v>
      </c>
      <c r="I18" s="91"/>
      <c r="J18" s="228">
        <v>0.249</v>
      </c>
      <c r="K18" s="143"/>
      <c r="L18" s="145">
        <v>9</v>
      </c>
      <c r="M18" s="148"/>
      <c r="N18" s="151">
        <v>0</v>
      </c>
      <c r="O18" s="216"/>
      <c r="P18" s="230">
        <f t="shared" si="1"/>
        <v>0</v>
      </c>
      <c r="Q18" s="24"/>
      <c r="R18" s="89">
        <f t="shared" si="2"/>
        <v>0</v>
      </c>
      <c r="S18" s="18"/>
      <c r="T18" s="193" t="str">
        <f t="shared" si="3"/>
        <v>$0</v>
      </c>
      <c r="U18" s="19"/>
      <c r="V18" s="89" t="str">
        <f t="shared" si="4"/>
        <v>$0</v>
      </c>
      <c r="W18" s="18"/>
      <c r="X18" s="252" t="str">
        <f t="shared" si="5"/>
        <v>$0</v>
      </c>
      <c r="Y18" s="18"/>
      <c r="Z18" s="193" t="str">
        <f t="shared" si="6"/>
        <v>$0</v>
      </c>
      <c r="AA18" s="5"/>
      <c r="AB18" s="84">
        <f t="shared" si="7"/>
        <v>0</v>
      </c>
      <c r="AC18" s="10"/>
      <c r="AD18" s="107">
        <f t="shared" si="8"/>
        <v>0</v>
      </c>
      <c r="AE18" s="108">
        <f t="shared" si="9"/>
        <v>0</v>
      </c>
      <c r="AF18" s="108">
        <f t="shared" si="10"/>
        <v>0</v>
      </c>
      <c r="AG18" s="108">
        <f t="shared" si="11"/>
        <v>0</v>
      </c>
      <c r="AH18" s="108">
        <f t="shared" si="12"/>
        <v>0</v>
      </c>
      <c r="AI18" s="10"/>
    </row>
    <row r="19" spans="1:35" ht="18.75" customHeight="1">
      <c r="A19" s="10"/>
      <c r="B19" s="14" t="s">
        <v>12</v>
      </c>
      <c r="C19" s="301"/>
      <c r="D19" s="302"/>
      <c r="E19" s="98"/>
      <c r="F19" s="239"/>
      <c r="G19" s="91"/>
      <c r="H19" s="94">
        <f t="shared" si="0"/>
        <v>0</v>
      </c>
      <c r="I19" s="91"/>
      <c r="J19" s="228">
        <v>0.249</v>
      </c>
      <c r="K19" s="143"/>
      <c r="L19" s="145">
        <v>9</v>
      </c>
      <c r="M19" s="148"/>
      <c r="N19" s="151">
        <v>0</v>
      </c>
      <c r="O19" s="216"/>
      <c r="P19" s="230">
        <f t="shared" si="1"/>
        <v>0</v>
      </c>
      <c r="Q19" s="24"/>
      <c r="R19" s="89">
        <f t="shared" si="2"/>
        <v>0</v>
      </c>
      <c r="S19" s="18"/>
      <c r="T19" s="193" t="str">
        <f t="shared" si="3"/>
        <v>$0</v>
      </c>
      <c r="U19" s="19"/>
      <c r="V19" s="89" t="str">
        <f t="shared" si="4"/>
        <v>$0</v>
      </c>
      <c r="W19" s="18"/>
      <c r="X19" s="252" t="str">
        <f t="shared" si="5"/>
        <v>$0</v>
      </c>
      <c r="Y19" s="18"/>
      <c r="Z19" s="193" t="str">
        <f t="shared" si="6"/>
        <v>$0</v>
      </c>
      <c r="AA19" s="5"/>
      <c r="AB19" s="84">
        <f t="shared" si="7"/>
        <v>0</v>
      </c>
      <c r="AC19" s="10"/>
      <c r="AD19" s="107">
        <f t="shared" si="8"/>
        <v>0</v>
      </c>
      <c r="AE19" s="108">
        <f t="shared" si="9"/>
        <v>0</v>
      </c>
      <c r="AF19" s="108">
        <f t="shared" si="10"/>
        <v>0</v>
      </c>
      <c r="AG19" s="108">
        <f t="shared" si="11"/>
        <v>0</v>
      </c>
      <c r="AH19" s="108">
        <f t="shared" si="12"/>
        <v>0</v>
      </c>
      <c r="AI19" s="10"/>
    </row>
    <row r="20" spans="1:35" ht="18.75" customHeight="1">
      <c r="A20" s="10"/>
      <c r="B20" s="14" t="s">
        <v>13</v>
      </c>
      <c r="C20" s="312"/>
      <c r="D20" s="313"/>
      <c r="E20" s="98"/>
      <c r="F20" s="240"/>
      <c r="G20" s="91"/>
      <c r="H20" s="92">
        <f t="shared" si="0"/>
        <v>0</v>
      </c>
      <c r="I20" s="91"/>
      <c r="J20" s="229">
        <v>0.249</v>
      </c>
      <c r="K20" s="143"/>
      <c r="L20" s="146">
        <v>9</v>
      </c>
      <c r="M20" s="148"/>
      <c r="N20" s="152">
        <v>0</v>
      </c>
      <c r="O20" s="216"/>
      <c r="P20" s="231">
        <f t="shared" si="1"/>
        <v>0</v>
      </c>
      <c r="Q20" s="24"/>
      <c r="R20" s="179">
        <f t="shared" si="2"/>
        <v>0</v>
      </c>
      <c r="S20" s="18"/>
      <c r="T20" s="179" t="str">
        <f t="shared" si="3"/>
        <v>$0</v>
      </c>
      <c r="U20" s="19"/>
      <c r="V20" s="90" t="str">
        <f t="shared" si="4"/>
        <v>$0</v>
      </c>
      <c r="W20" s="18"/>
      <c r="X20" s="253" t="str">
        <f t="shared" si="5"/>
        <v>$0</v>
      </c>
      <c r="Y20" s="18"/>
      <c r="Z20" s="179" t="str">
        <f t="shared" si="6"/>
        <v>$0</v>
      </c>
      <c r="AA20" s="5"/>
      <c r="AB20" s="85">
        <f t="shared" si="7"/>
        <v>0</v>
      </c>
      <c r="AC20" s="10"/>
      <c r="AD20" s="107">
        <f t="shared" si="8"/>
        <v>0</v>
      </c>
      <c r="AE20" s="108">
        <f t="shared" si="9"/>
        <v>0</v>
      </c>
      <c r="AF20" s="108">
        <f t="shared" si="10"/>
        <v>0</v>
      </c>
      <c r="AG20" s="108">
        <f t="shared" si="11"/>
        <v>0</v>
      </c>
      <c r="AH20" s="108">
        <f t="shared" si="12"/>
        <v>0</v>
      </c>
      <c r="AI20" s="10"/>
    </row>
    <row r="21" spans="1:30" ht="18.75" customHeight="1">
      <c r="A21" s="10"/>
      <c r="B21" s="16"/>
      <c r="C21" s="14" t="s">
        <v>24</v>
      </c>
      <c r="D21" s="10"/>
      <c r="E21" s="10"/>
      <c r="F21" s="16"/>
      <c r="G21" s="16"/>
      <c r="H21" s="53"/>
      <c r="I21" s="16"/>
      <c r="J21" s="16"/>
      <c r="K21" s="142"/>
      <c r="L21" s="22"/>
      <c r="M21" s="149"/>
      <c r="N21" s="22"/>
      <c r="O21" s="149"/>
      <c r="P21" s="227"/>
      <c r="Q21" s="16"/>
      <c r="R21" s="84">
        <f>SUM(R15:R20)</f>
        <v>0</v>
      </c>
      <c r="S21" s="20"/>
      <c r="T21" s="194">
        <f>SUM(T15:T20)</f>
        <v>0</v>
      </c>
      <c r="U21" s="21"/>
      <c r="V21" s="84">
        <f>SUM(V15:V20)</f>
        <v>0</v>
      </c>
      <c r="W21" s="20"/>
      <c r="X21" s="84">
        <f>SUM(X15:X20)</f>
        <v>0</v>
      </c>
      <c r="Y21" s="20"/>
      <c r="Z21" s="194">
        <f>SUM(Z15:Z20)</f>
        <v>0</v>
      </c>
      <c r="AA21" s="3"/>
      <c r="AB21" s="84">
        <f>SUM(AB15:AB20)</f>
        <v>0</v>
      </c>
      <c r="AC21" s="10"/>
      <c r="AD21" s="106"/>
    </row>
    <row r="22" spans="1:30" ht="12" customHeight="1">
      <c r="A22" s="10"/>
      <c r="B22" s="16"/>
      <c r="C22" s="22"/>
      <c r="D22" s="14"/>
      <c r="E22" s="14"/>
      <c r="F22" s="16"/>
      <c r="G22" s="16"/>
      <c r="H22" s="53"/>
      <c r="I22" s="16"/>
      <c r="J22" s="16"/>
      <c r="K22" s="142"/>
      <c r="L22" s="22"/>
      <c r="M22" s="149"/>
      <c r="N22" s="22"/>
      <c r="O22" s="149"/>
      <c r="P22" s="227"/>
      <c r="Q22" s="16"/>
      <c r="R22" s="7"/>
      <c r="S22" s="6"/>
      <c r="T22" s="23"/>
      <c r="U22" s="7"/>
      <c r="V22" s="7"/>
      <c r="W22" s="6"/>
      <c r="X22" s="7"/>
      <c r="Y22" s="6"/>
      <c r="Z22" s="23"/>
      <c r="AA22" s="7"/>
      <c r="AB22" s="3"/>
      <c r="AC22" s="10"/>
      <c r="AD22" s="106"/>
    </row>
    <row r="23" spans="1:30" ht="18.75" customHeight="1">
      <c r="A23" s="14" t="s">
        <v>14</v>
      </c>
      <c r="B23" s="14" t="s">
        <v>64</v>
      </c>
      <c r="C23" s="10"/>
      <c r="D23" s="10"/>
      <c r="E23" s="10"/>
      <c r="F23" s="16"/>
      <c r="G23" s="16"/>
      <c r="H23" s="53"/>
      <c r="I23" s="16"/>
      <c r="J23" s="16"/>
      <c r="K23" s="142"/>
      <c r="L23" s="22"/>
      <c r="M23" s="149"/>
      <c r="N23" s="22"/>
      <c r="O23" s="149"/>
      <c r="P23" s="227"/>
      <c r="Q23" s="16"/>
      <c r="R23" s="7"/>
      <c r="S23" s="6"/>
      <c r="T23" s="23"/>
      <c r="U23" s="7"/>
      <c r="V23" s="23"/>
      <c r="W23" s="7"/>
      <c r="X23" s="7"/>
      <c r="Y23" s="6"/>
      <c r="Z23" s="23"/>
      <c r="AA23" s="7"/>
      <c r="AB23" s="3"/>
      <c r="AC23" s="10"/>
      <c r="AD23" s="106"/>
    </row>
    <row r="24" spans="1:34" ht="18.75" customHeight="1">
      <c r="A24" s="10"/>
      <c r="B24" s="14" t="s">
        <v>5</v>
      </c>
      <c r="C24" s="70">
        <v>0</v>
      </c>
      <c r="D24" s="237" t="s">
        <v>15</v>
      </c>
      <c r="E24" s="237"/>
      <c r="F24" s="237"/>
      <c r="G24" s="16"/>
      <c r="H24" s="93">
        <v>0</v>
      </c>
      <c r="I24" s="16"/>
      <c r="J24" s="102">
        <v>0.292</v>
      </c>
      <c r="K24" s="143"/>
      <c r="L24" s="144">
        <v>12</v>
      </c>
      <c r="M24" s="148"/>
      <c r="N24" s="144">
        <v>12</v>
      </c>
      <c r="O24" s="225"/>
      <c r="P24" s="226">
        <f>N24/L24</f>
        <v>1</v>
      </c>
      <c r="Q24" s="24"/>
      <c r="R24" s="89">
        <f>C24*H24/L24*N24</f>
        <v>0</v>
      </c>
      <c r="S24" s="26"/>
      <c r="T24" s="193" t="str">
        <f>IF($L$11&gt;1,(R24*$H$10),"$0")</f>
        <v>$0</v>
      </c>
      <c r="U24" s="180"/>
      <c r="V24" s="195" t="str">
        <f>IF($L$11&gt;2,(T24*$H$10),"$0")</f>
        <v>$0</v>
      </c>
      <c r="W24" s="180"/>
      <c r="X24" s="190" t="str">
        <f>IF($L$11&gt;3,(V24*$H$10),"$0")</f>
        <v>$0</v>
      </c>
      <c r="Y24" s="180"/>
      <c r="Z24" s="195" t="str">
        <f>IF($L$11&gt;4,(X24*$H$10),"$0")</f>
        <v>$0</v>
      </c>
      <c r="AA24" s="27"/>
      <c r="AB24" s="84">
        <f>SUM(R24+T24+V24+X24+Z24)</f>
        <v>0</v>
      </c>
      <c r="AC24" s="10"/>
      <c r="AD24" s="107">
        <f>R24*$J24</f>
        <v>0</v>
      </c>
      <c r="AE24" s="108">
        <f>T24*$J24</f>
        <v>0</v>
      </c>
      <c r="AF24" s="108">
        <f>V24*$J24</f>
        <v>0</v>
      </c>
      <c r="AG24" s="108">
        <f>X24*$J24</f>
        <v>0</v>
      </c>
      <c r="AH24" s="108">
        <f>Z24*$J24</f>
        <v>0</v>
      </c>
    </row>
    <row r="25" spans="1:34" ht="18.75" customHeight="1">
      <c r="A25" s="10"/>
      <c r="B25" s="14" t="s">
        <v>165</v>
      </c>
      <c r="C25" s="70">
        <v>0</v>
      </c>
      <c r="D25" s="237" t="s">
        <v>188</v>
      </c>
      <c r="E25" s="237"/>
      <c r="F25" s="237"/>
      <c r="G25" s="16"/>
      <c r="H25" s="94">
        <v>26000</v>
      </c>
      <c r="I25" s="16"/>
      <c r="J25" s="228">
        <v>0.124</v>
      </c>
      <c r="K25" s="143"/>
      <c r="L25" s="145">
        <v>12</v>
      </c>
      <c r="M25" s="148"/>
      <c r="N25" s="145">
        <v>12</v>
      </c>
      <c r="O25" s="148"/>
      <c r="P25" s="230">
        <f>N25/L25</f>
        <v>1</v>
      </c>
      <c r="Q25" s="24"/>
      <c r="R25" s="89">
        <f>C25*H25/L25*N25</f>
        <v>0</v>
      </c>
      <c r="S25" s="26"/>
      <c r="T25" s="193" t="str">
        <f>IF($L$11&gt;1,(R25*$H$10),"$0")</f>
        <v>$0</v>
      </c>
      <c r="U25" s="181">
        <f>S25*$H$10</f>
        <v>0</v>
      </c>
      <c r="V25" s="195" t="str">
        <f>IF($L$11&gt;2,(T25*$H$10),"$0")</f>
        <v>$0</v>
      </c>
      <c r="W25" s="181">
        <f>U25*$H$10</f>
        <v>0</v>
      </c>
      <c r="X25" s="190" t="str">
        <f>IF($L$11&gt;3,(V25*$H$10),"$0")</f>
        <v>$0</v>
      </c>
      <c r="Y25" s="181">
        <f>W25*$H$10</f>
        <v>0</v>
      </c>
      <c r="Z25" s="195" t="str">
        <f>IF($L$11&gt;4,(X25*$H$10),"$0")</f>
        <v>$0</v>
      </c>
      <c r="AA25" s="27"/>
      <c r="AB25" s="84">
        <f>SUM(R25+T25+V25+X25+Z25)</f>
        <v>0</v>
      </c>
      <c r="AC25" s="10"/>
      <c r="AD25" s="107">
        <f>R25*$J25</f>
        <v>0</v>
      </c>
      <c r="AE25" s="108">
        <f>T25*$J25</f>
        <v>0</v>
      </c>
      <c r="AF25" s="108">
        <f>V25*$J25</f>
        <v>0</v>
      </c>
      <c r="AG25" s="108">
        <f>X25*$J25</f>
        <v>0</v>
      </c>
      <c r="AH25" s="108">
        <f>Z25*$J25</f>
        <v>0</v>
      </c>
    </row>
    <row r="26" spans="1:34" ht="18.75" customHeight="1">
      <c r="A26" s="10"/>
      <c r="B26" s="14" t="s">
        <v>166</v>
      </c>
      <c r="C26" s="70">
        <v>0</v>
      </c>
      <c r="D26" s="237" t="s">
        <v>189</v>
      </c>
      <c r="E26" s="237"/>
      <c r="F26" s="237"/>
      <c r="G26" s="16"/>
      <c r="H26" s="94">
        <v>21500</v>
      </c>
      <c r="I26" s="16"/>
      <c r="J26" s="228">
        <v>0.124</v>
      </c>
      <c r="K26" s="143"/>
      <c r="L26" s="145">
        <v>9</v>
      </c>
      <c r="M26" s="334">
        <v>9</v>
      </c>
      <c r="N26" s="145">
        <v>9</v>
      </c>
      <c r="O26" s="148">
        <v>1.6</v>
      </c>
      <c r="P26" s="230">
        <f>N26/L26</f>
        <v>1</v>
      </c>
      <c r="Q26" s="24"/>
      <c r="R26" s="89">
        <f>C26*H26/L26*N26</f>
        <v>0</v>
      </c>
      <c r="S26" s="26"/>
      <c r="T26" s="193" t="str">
        <f>IF($L$11&gt;1,(R26*$H$10),"$0")</f>
        <v>$0</v>
      </c>
      <c r="U26" s="180"/>
      <c r="V26" s="195" t="str">
        <f>IF($L$11&gt;2,(T26*$H$10),"$0")</f>
        <v>$0</v>
      </c>
      <c r="W26" s="180"/>
      <c r="X26" s="190" t="str">
        <f>IF($L$11&gt;3,(V26*$H$10),"$0")</f>
        <v>$0</v>
      </c>
      <c r="Y26" s="180"/>
      <c r="Z26" s="195" t="str">
        <f>IF($L$11&gt;4,(X26*$H$10),"$0")</f>
        <v>$0</v>
      </c>
      <c r="AA26" s="27"/>
      <c r="AB26" s="84">
        <f>SUM(R26+T26+V26+X26+Z26)</f>
        <v>0</v>
      </c>
      <c r="AC26" s="10"/>
      <c r="AD26" s="107">
        <f>R26*$J26</f>
        <v>0</v>
      </c>
      <c r="AE26" s="108">
        <f>T26*$J26</f>
        <v>0</v>
      </c>
      <c r="AF26" s="108">
        <f>V26*$J26</f>
        <v>0</v>
      </c>
      <c r="AG26" s="108">
        <f>X26*$J26</f>
        <v>0</v>
      </c>
      <c r="AH26" s="108">
        <f>Z26*$J26</f>
        <v>0</v>
      </c>
    </row>
    <row r="27" spans="1:35" ht="18.75" customHeight="1">
      <c r="A27" s="10"/>
      <c r="B27" s="14" t="s">
        <v>167</v>
      </c>
      <c r="C27" s="70">
        <v>0</v>
      </c>
      <c r="D27" s="237" t="s">
        <v>16</v>
      </c>
      <c r="E27" s="237"/>
      <c r="F27" s="237"/>
      <c r="G27" s="16"/>
      <c r="H27" s="94">
        <v>0</v>
      </c>
      <c r="I27" s="16"/>
      <c r="J27" s="228">
        <v>0.016</v>
      </c>
      <c r="K27" s="143"/>
      <c r="L27" s="145">
        <v>12</v>
      </c>
      <c r="M27" s="148"/>
      <c r="N27" s="145">
        <v>12</v>
      </c>
      <c r="O27" s="148"/>
      <c r="P27" s="230">
        <f>N27/L27</f>
        <v>1</v>
      </c>
      <c r="Q27" s="24"/>
      <c r="R27" s="89">
        <f>C27*H27/L27*N27</f>
        <v>0</v>
      </c>
      <c r="S27" s="26"/>
      <c r="T27" s="193" t="str">
        <f>IF($L$11&gt;1,(R27*$H$10),"$0")</f>
        <v>$0</v>
      </c>
      <c r="U27" s="27"/>
      <c r="V27" s="195" t="str">
        <f>IF($L$11&gt;2,(T27*$H$10),"$0")</f>
        <v>$0</v>
      </c>
      <c r="W27" s="27"/>
      <c r="X27" s="190" t="str">
        <f>IF($L$11&gt;3,(V27*$H$10),"$0")</f>
        <v>$0</v>
      </c>
      <c r="Y27" s="182"/>
      <c r="Z27" s="195" t="str">
        <f>IF($L$11&gt;4,(X27*$H$10),"$0")</f>
        <v>$0</v>
      </c>
      <c r="AA27" s="27"/>
      <c r="AB27" s="84">
        <f>SUM(R27+T27+V27+X27+Z27)</f>
        <v>0</v>
      </c>
      <c r="AC27" s="10"/>
      <c r="AD27" s="107">
        <f>R27*$J27</f>
        <v>0</v>
      </c>
      <c r="AE27" s="108">
        <f>T27*$J27</f>
        <v>0</v>
      </c>
      <c r="AF27" s="108">
        <f>V27*$J27</f>
        <v>0</v>
      </c>
      <c r="AG27" s="108">
        <f>X27*$J27</f>
        <v>0</v>
      </c>
      <c r="AH27" s="108">
        <f>Z27*$J27</f>
        <v>0</v>
      </c>
      <c r="AI27" s="297"/>
    </row>
    <row r="28" spans="1:35" ht="18.75" customHeight="1">
      <c r="A28" s="10"/>
      <c r="B28" s="14" t="s">
        <v>168</v>
      </c>
      <c r="C28" s="70">
        <v>0</v>
      </c>
      <c r="D28" s="237" t="s">
        <v>202</v>
      </c>
      <c r="E28" s="237"/>
      <c r="F28" s="237"/>
      <c r="G28" s="16"/>
      <c r="H28" s="92">
        <v>6500</v>
      </c>
      <c r="I28" s="16"/>
      <c r="J28" s="229">
        <v>0.016</v>
      </c>
      <c r="K28" s="143"/>
      <c r="L28" s="146">
        <v>12</v>
      </c>
      <c r="M28" s="148">
        <v>9</v>
      </c>
      <c r="N28" s="146">
        <v>12</v>
      </c>
      <c r="O28" s="148"/>
      <c r="P28" s="231">
        <f>N28/L28</f>
        <v>1</v>
      </c>
      <c r="Q28" s="24"/>
      <c r="R28" s="179">
        <f>C28*H28/L28*N28</f>
        <v>0</v>
      </c>
      <c r="S28" s="26"/>
      <c r="T28" s="179" t="str">
        <f>IF($L$11&gt;1,(R28*$H$10),"$0")</f>
        <v>$0</v>
      </c>
      <c r="U28" s="27"/>
      <c r="V28" s="205" t="str">
        <f>IF($L$11&gt;2,(T28*$H$10),"$0")</f>
        <v>$0</v>
      </c>
      <c r="W28" s="27"/>
      <c r="X28" s="191" t="str">
        <f>IF($L$11&gt;3,(V28*$H$10),"$0")</f>
        <v>$0</v>
      </c>
      <c r="Y28" s="26"/>
      <c r="Z28" s="205" t="str">
        <f>IF($L$11&gt;4,(X28*$H$10),"$0")</f>
        <v>$0</v>
      </c>
      <c r="AA28" s="27"/>
      <c r="AB28" s="85">
        <f>SUM(R28+T28+V28+X28+Z28)</f>
        <v>0</v>
      </c>
      <c r="AC28" s="10"/>
      <c r="AD28" s="107">
        <f>R28*$J28</f>
        <v>0</v>
      </c>
      <c r="AE28" s="108">
        <f>T28*$J28</f>
        <v>0</v>
      </c>
      <c r="AF28" s="108">
        <f>V28*$J28</f>
        <v>0</v>
      </c>
      <c r="AG28" s="108">
        <f>X28*$J28</f>
        <v>0</v>
      </c>
      <c r="AH28" s="108">
        <f>Z28*$J28</f>
        <v>0</v>
      </c>
      <c r="AI28" s="296"/>
    </row>
    <row r="29" spans="1:30" ht="18.75" customHeight="1">
      <c r="A29" s="10"/>
      <c r="B29" s="16"/>
      <c r="C29" s="28" t="s">
        <v>23</v>
      </c>
      <c r="D29" s="14"/>
      <c r="E29" s="14"/>
      <c r="F29" s="16"/>
      <c r="G29" s="16"/>
      <c r="H29" s="16"/>
      <c r="I29" s="16"/>
      <c r="J29" s="16"/>
      <c r="K29" s="142"/>
      <c r="L29" s="16"/>
      <c r="M29" s="16"/>
      <c r="N29" s="16"/>
      <c r="O29" s="142"/>
      <c r="P29" s="16"/>
      <c r="Q29" s="16"/>
      <c r="R29" s="86">
        <f>SUM(R24:R28)</f>
        <v>0</v>
      </c>
      <c r="S29" s="29"/>
      <c r="T29" s="196">
        <f>SUM(T24:T28)</f>
        <v>0</v>
      </c>
      <c r="U29" s="30"/>
      <c r="V29" s="196">
        <f>SUM(V24:V28)</f>
        <v>0</v>
      </c>
      <c r="W29" s="30"/>
      <c r="X29" s="86">
        <f>SUM(X24:X28)</f>
        <v>0</v>
      </c>
      <c r="Y29" s="29"/>
      <c r="Z29" s="196">
        <f>SUM(Z24:Z28)</f>
        <v>0</v>
      </c>
      <c r="AA29" s="30"/>
      <c r="AB29" s="84">
        <f>SUM(AB24:AB28)</f>
        <v>0</v>
      </c>
      <c r="AC29" s="10"/>
      <c r="AD29" s="106"/>
    </row>
    <row r="30" spans="1:30" ht="12" customHeight="1">
      <c r="A30" s="10"/>
      <c r="B30" s="16"/>
      <c r="C30" s="28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42"/>
      <c r="P30" s="16"/>
      <c r="Q30" s="16"/>
      <c r="R30" s="27"/>
      <c r="S30" s="26"/>
      <c r="T30" s="25"/>
      <c r="U30" s="27"/>
      <c r="V30" s="25"/>
      <c r="W30" s="27"/>
      <c r="X30" s="27"/>
      <c r="Y30" s="26"/>
      <c r="Z30" s="25"/>
      <c r="AA30" s="27"/>
      <c r="AB30" s="3"/>
      <c r="AC30" s="10"/>
      <c r="AD30" s="106"/>
    </row>
    <row r="31" spans="1:30" ht="18.75" customHeight="1">
      <c r="A31" s="10"/>
      <c r="B31" s="16"/>
      <c r="C31" s="14" t="s">
        <v>17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42"/>
      <c r="P31" s="16"/>
      <c r="Q31" s="16"/>
      <c r="R31" s="86">
        <f>R21+R29</f>
        <v>0</v>
      </c>
      <c r="S31" s="29"/>
      <c r="T31" s="196">
        <f>T21+T29</f>
        <v>0</v>
      </c>
      <c r="U31" s="30"/>
      <c r="V31" s="196">
        <f>V21+V29</f>
        <v>0</v>
      </c>
      <c r="W31" s="30"/>
      <c r="X31" s="86">
        <f>X21+X29</f>
        <v>0</v>
      </c>
      <c r="Y31" s="29"/>
      <c r="Z31" s="196">
        <f>Z21+Z29</f>
        <v>0</v>
      </c>
      <c r="AA31" s="30"/>
      <c r="AB31" s="84">
        <f>AB21+AB29</f>
        <v>0</v>
      </c>
      <c r="AC31" s="10"/>
      <c r="AD31" s="106"/>
    </row>
    <row r="32" spans="1:30" ht="9" customHeight="1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42"/>
      <c r="P32" s="16"/>
      <c r="Q32" s="16"/>
      <c r="R32" s="7"/>
      <c r="S32" s="6"/>
      <c r="T32" s="23"/>
      <c r="U32" s="7"/>
      <c r="V32" s="23"/>
      <c r="W32" s="7"/>
      <c r="X32" s="7"/>
      <c r="Y32" s="6"/>
      <c r="Z32" s="23"/>
      <c r="AA32" s="7"/>
      <c r="AB32" s="3"/>
      <c r="AC32" s="10"/>
      <c r="AD32" s="106"/>
    </row>
    <row r="33" spans="1:30" ht="30.75" customHeight="1">
      <c r="A33" s="81" t="s">
        <v>18</v>
      </c>
      <c r="B33" s="318" t="s">
        <v>65</v>
      </c>
      <c r="C33" s="317"/>
      <c r="D33" s="317"/>
      <c r="E33" s="317"/>
      <c r="F33" s="317"/>
      <c r="G33" s="13"/>
      <c r="H33" s="80"/>
      <c r="I33" s="31"/>
      <c r="J33" s="11"/>
      <c r="K33" s="11"/>
      <c r="L33" s="11"/>
      <c r="M33" s="11"/>
      <c r="N33" s="11"/>
      <c r="O33" s="217"/>
      <c r="P33" s="11"/>
      <c r="Q33" s="11"/>
      <c r="R33" s="32"/>
      <c r="S33" s="34"/>
      <c r="T33" s="33"/>
      <c r="U33" s="35"/>
      <c r="V33" s="33"/>
      <c r="W33" s="35"/>
      <c r="X33" s="35"/>
      <c r="Y33" s="34"/>
      <c r="Z33" s="33"/>
      <c r="AA33" s="35"/>
      <c r="AB33" s="83"/>
      <c r="AC33" s="10"/>
      <c r="AD33" s="106"/>
    </row>
    <row r="34" spans="1:30" ht="18.75" customHeight="1">
      <c r="A34" s="10"/>
      <c r="B34" s="14" t="s">
        <v>5</v>
      </c>
      <c r="C34" s="10" t="s">
        <v>21</v>
      </c>
      <c r="D34" s="10"/>
      <c r="E34" s="10"/>
      <c r="F34" s="10"/>
      <c r="G34" s="10"/>
      <c r="H34" s="10"/>
      <c r="I34" s="10"/>
      <c r="J34" s="35"/>
      <c r="K34" s="35"/>
      <c r="L34" s="35"/>
      <c r="M34" s="35"/>
      <c r="N34" s="35"/>
      <c r="O34" s="218"/>
      <c r="P34" s="35"/>
      <c r="Q34" s="35"/>
      <c r="R34" s="84">
        <f>SUM(AD15:AD20)</f>
        <v>0</v>
      </c>
      <c r="S34" s="18"/>
      <c r="T34" s="194">
        <f>SUM(AE15:AE20)</f>
        <v>0</v>
      </c>
      <c r="U34" s="36"/>
      <c r="V34" s="194">
        <f>SUM(AF15:AF20)</f>
        <v>0</v>
      </c>
      <c r="W34" s="36"/>
      <c r="X34" s="84">
        <f>SUM(AG15:AG20)</f>
        <v>0</v>
      </c>
      <c r="Y34" s="18"/>
      <c r="Z34" s="194">
        <f>SUM(AH15:AH20)</f>
        <v>0</v>
      </c>
      <c r="AA34" s="5"/>
      <c r="AB34" s="84">
        <f>SUM(R34+T34+V34+X34+Z34)</f>
        <v>0</v>
      </c>
      <c r="AC34" s="10"/>
      <c r="AD34" s="106"/>
    </row>
    <row r="35" spans="1:30" ht="18.75" customHeight="1">
      <c r="A35" s="10"/>
      <c r="B35" s="14" t="s">
        <v>6</v>
      </c>
      <c r="C35" s="10" t="s">
        <v>22</v>
      </c>
      <c r="D35" s="10"/>
      <c r="E35" s="10"/>
      <c r="F35" s="10"/>
      <c r="G35" s="10"/>
      <c r="H35" s="10"/>
      <c r="I35" s="10"/>
      <c r="J35" s="35"/>
      <c r="K35" s="35"/>
      <c r="L35" s="35"/>
      <c r="M35" s="35"/>
      <c r="N35" s="35"/>
      <c r="O35" s="218"/>
      <c r="P35" s="35"/>
      <c r="Q35" s="35"/>
      <c r="R35" s="85">
        <f>SUM(AD24:AD28)</f>
        <v>0</v>
      </c>
      <c r="S35" s="18"/>
      <c r="T35" s="197">
        <f>SUM(AE24:AE28)</f>
        <v>0</v>
      </c>
      <c r="U35" s="36"/>
      <c r="V35" s="197">
        <f>SUM(AF24:AF28)</f>
        <v>0</v>
      </c>
      <c r="W35" s="36"/>
      <c r="X35" s="85">
        <f>SUM(AG24:AG28)</f>
        <v>0</v>
      </c>
      <c r="Y35" s="18"/>
      <c r="Z35" s="197">
        <f>SUM(AH24:AH28)</f>
        <v>0</v>
      </c>
      <c r="AA35" s="5"/>
      <c r="AB35" s="85">
        <f>SUM(R35+T35+V35+X35+Z35)</f>
        <v>0</v>
      </c>
      <c r="AC35" s="10"/>
      <c r="AD35" s="106"/>
    </row>
    <row r="36" spans="1:30" ht="18.75" customHeight="1">
      <c r="A36" s="10"/>
      <c r="B36" s="16"/>
      <c r="C36" s="11" t="s">
        <v>31</v>
      </c>
      <c r="D36" s="11"/>
      <c r="E36" s="11"/>
      <c r="F36" s="10"/>
      <c r="G36" s="10"/>
      <c r="H36" s="10"/>
      <c r="I36" s="10"/>
      <c r="J36" s="35"/>
      <c r="K36" s="35"/>
      <c r="L36" s="35"/>
      <c r="M36" s="35"/>
      <c r="N36" s="35"/>
      <c r="O36" s="218"/>
      <c r="P36" s="35"/>
      <c r="Q36" s="35"/>
      <c r="R36" s="84">
        <f>SUM(R34:R35)</f>
        <v>0</v>
      </c>
      <c r="S36" s="18"/>
      <c r="T36" s="194">
        <f>SUM(T34:T35)</f>
        <v>0</v>
      </c>
      <c r="U36" s="21"/>
      <c r="V36" s="194">
        <f>SUM(V34:V35)</f>
        <v>0</v>
      </c>
      <c r="W36" s="21"/>
      <c r="X36" s="84">
        <f>SUM(X34:X35)</f>
        <v>0</v>
      </c>
      <c r="Y36" s="20"/>
      <c r="Z36" s="194">
        <f>SUM(Z34:Z35)</f>
        <v>0</v>
      </c>
      <c r="AA36" s="3"/>
      <c r="AB36" s="84">
        <f>SUM(AB34:AB35)</f>
        <v>0</v>
      </c>
      <c r="AC36" s="10"/>
      <c r="AD36" s="106"/>
    </row>
    <row r="37" spans="1:30" ht="10.5" customHeight="1">
      <c r="A37" s="10"/>
      <c r="B37" s="16"/>
      <c r="C37" s="11"/>
      <c r="D37" s="11"/>
      <c r="E37" s="11"/>
      <c r="F37" s="10"/>
      <c r="G37" s="10"/>
      <c r="H37" s="10"/>
      <c r="I37" s="10"/>
      <c r="J37" s="35"/>
      <c r="K37" s="35"/>
      <c r="L37" s="35"/>
      <c r="M37" s="35"/>
      <c r="N37" s="35"/>
      <c r="O37" s="218"/>
      <c r="P37" s="35"/>
      <c r="Q37" s="35"/>
      <c r="R37" s="3"/>
      <c r="S37" s="18"/>
      <c r="T37" s="8"/>
      <c r="U37" s="21"/>
      <c r="V37" s="8"/>
      <c r="W37" s="21"/>
      <c r="X37" s="3"/>
      <c r="Y37" s="20"/>
      <c r="Z37" s="8"/>
      <c r="AA37" s="3"/>
      <c r="AB37" s="3"/>
      <c r="AC37" s="10"/>
      <c r="AD37" s="106"/>
    </row>
    <row r="38" spans="1:34" s="39" customFormat="1" ht="18.75" customHeight="1">
      <c r="A38" s="11"/>
      <c r="B38" s="11"/>
      <c r="C38" s="11" t="s">
        <v>66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17"/>
      <c r="P38" s="11"/>
      <c r="Q38" s="11"/>
      <c r="R38" s="87">
        <f>SUM(R31+R36)</f>
        <v>0</v>
      </c>
      <c r="S38" s="37"/>
      <c r="T38" s="198">
        <f aca="true" t="shared" si="13" ref="T38:Z38">SUM(T31+T36)</f>
        <v>0</v>
      </c>
      <c r="U38" s="38">
        <f t="shared" si="13"/>
        <v>0</v>
      </c>
      <c r="V38" s="198">
        <f t="shared" si="13"/>
        <v>0</v>
      </c>
      <c r="W38" s="38"/>
      <c r="X38" s="87">
        <f t="shared" si="13"/>
        <v>0</v>
      </c>
      <c r="Y38" s="37"/>
      <c r="Z38" s="198">
        <f t="shared" si="13"/>
        <v>0</v>
      </c>
      <c r="AA38" s="38"/>
      <c r="AB38" s="84">
        <f>SUM(R38+T38+V38+X38+Z38)</f>
        <v>0</v>
      </c>
      <c r="AC38" s="11"/>
      <c r="AD38" s="109"/>
      <c r="AE38" s="110"/>
      <c r="AF38" s="110"/>
      <c r="AG38" s="110"/>
      <c r="AH38" s="110"/>
    </row>
    <row r="39" spans="1:30" ht="10.5" customHeight="1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84"/>
      <c r="P39" s="10"/>
      <c r="Q39" s="10"/>
      <c r="R39" s="21"/>
      <c r="S39" s="20"/>
      <c r="T39" s="40"/>
      <c r="U39" s="21"/>
      <c r="V39" s="40"/>
      <c r="W39" s="21"/>
      <c r="X39" s="21"/>
      <c r="Y39" s="20"/>
      <c r="Z39" s="40"/>
      <c r="AA39" s="21"/>
      <c r="AB39" s="3"/>
      <c r="AC39" s="10"/>
      <c r="AD39" s="106"/>
    </row>
    <row r="40" spans="1:30" ht="32.25" customHeight="1">
      <c r="A40" s="81" t="s">
        <v>25</v>
      </c>
      <c r="B40" s="316" t="s">
        <v>169</v>
      </c>
      <c r="C40" s="317"/>
      <c r="D40" s="317"/>
      <c r="E40" s="317"/>
      <c r="F40" s="317"/>
      <c r="G40" s="13"/>
      <c r="H40" s="80"/>
      <c r="I40" s="41"/>
      <c r="J40" s="10"/>
      <c r="K40" s="10"/>
      <c r="L40" s="10"/>
      <c r="M40" s="10"/>
      <c r="N40" s="10"/>
      <c r="O40" s="184"/>
      <c r="P40" s="10"/>
      <c r="Q40" s="10"/>
      <c r="R40" s="36"/>
      <c r="S40" s="18"/>
      <c r="T40" s="42"/>
      <c r="U40" s="36"/>
      <c r="V40" s="42"/>
      <c r="W40" s="36"/>
      <c r="X40" s="36"/>
      <c r="Y40" s="18"/>
      <c r="Z40" s="42"/>
      <c r="AA40" s="36"/>
      <c r="AB40" s="3"/>
      <c r="AC40" s="10"/>
      <c r="AD40" s="106"/>
    </row>
    <row r="41" spans="1:30" ht="18.75" customHeight="1">
      <c r="A41" s="10"/>
      <c r="B41" s="10"/>
      <c r="C41" s="298" t="s">
        <v>26</v>
      </c>
      <c r="D41" s="299"/>
      <c r="E41" s="299"/>
      <c r="F41" s="299"/>
      <c r="G41" s="299"/>
      <c r="H41" s="299"/>
      <c r="I41" s="299"/>
      <c r="J41" s="299"/>
      <c r="K41" s="139"/>
      <c r="L41" s="139"/>
      <c r="M41" s="139"/>
      <c r="N41" s="139"/>
      <c r="O41" s="219"/>
      <c r="P41" s="139"/>
      <c r="Q41" s="82"/>
      <c r="R41" s="1">
        <v>0</v>
      </c>
      <c r="S41" s="18"/>
      <c r="T41" s="199">
        <v>0</v>
      </c>
      <c r="U41" s="36"/>
      <c r="V41" s="1">
        <v>0</v>
      </c>
      <c r="W41" s="18"/>
      <c r="X41" s="1">
        <v>0</v>
      </c>
      <c r="Y41" s="18"/>
      <c r="Z41" s="199">
        <v>0</v>
      </c>
      <c r="AA41" s="36"/>
      <c r="AB41" s="135">
        <f>SUM(R41:Z41)</f>
        <v>0</v>
      </c>
      <c r="AC41" s="10"/>
      <c r="AD41" s="106"/>
    </row>
    <row r="42" spans="1:30" ht="18.75" customHeight="1">
      <c r="A42" s="10"/>
      <c r="B42" s="10"/>
      <c r="C42" s="298" t="s">
        <v>27</v>
      </c>
      <c r="D42" s="299"/>
      <c r="E42" s="299"/>
      <c r="F42" s="299"/>
      <c r="G42" s="299"/>
      <c r="H42" s="299"/>
      <c r="I42" s="299"/>
      <c r="J42" s="299"/>
      <c r="K42" s="139"/>
      <c r="L42" s="139"/>
      <c r="M42" s="139"/>
      <c r="N42" s="139"/>
      <c r="O42" s="219"/>
      <c r="P42" s="139"/>
      <c r="Q42" s="71"/>
      <c r="R42" s="1">
        <v>0</v>
      </c>
      <c r="S42" s="18"/>
      <c r="T42" s="199">
        <v>0</v>
      </c>
      <c r="U42" s="36"/>
      <c r="V42" s="1">
        <v>0</v>
      </c>
      <c r="W42" s="18"/>
      <c r="X42" s="1">
        <v>0</v>
      </c>
      <c r="Y42" s="18"/>
      <c r="Z42" s="199">
        <v>0</v>
      </c>
      <c r="AA42" s="36"/>
      <c r="AB42" s="135">
        <f>SUM(R42:Z42)</f>
        <v>0</v>
      </c>
      <c r="AC42" s="10"/>
      <c r="AD42" s="106"/>
    </row>
    <row r="43" spans="1:30" ht="18.75" customHeight="1">
      <c r="A43" s="10"/>
      <c r="B43" s="10"/>
      <c r="C43" s="298" t="s">
        <v>28</v>
      </c>
      <c r="D43" s="299"/>
      <c r="E43" s="299"/>
      <c r="F43" s="299"/>
      <c r="G43" s="299"/>
      <c r="H43" s="299"/>
      <c r="I43" s="299"/>
      <c r="J43" s="299"/>
      <c r="K43" s="139"/>
      <c r="L43" s="139"/>
      <c r="M43" s="139"/>
      <c r="N43" s="139"/>
      <c r="O43" s="219"/>
      <c r="P43" s="139"/>
      <c r="Q43" s="82"/>
      <c r="R43" s="1">
        <v>0</v>
      </c>
      <c r="S43" s="18"/>
      <c r="T43" s="199">
        <v>0</v>
      </c>
      <c r="U43" s="36"/>
      <c r="V43" s="1">
        <v>0</v>
      </c>
      <c r="W43" s="18"/>
      <c r="X43" s="1">
        <v>0</v>
      </c>
      <c r="Y43" s="18"/>
      <c r="Z43" s="199">
        <v>0</v>
      </c>
      <c r="AA43" s="5"/>
      <c r="AB43" s="136">
        <f>SUM(R43+T43+V43+X43+Z43)</f>
        <v>0</v>
      </c>
      <c r="AC43" s="10"/>
      <c r="AD43" s="106"/>
    </row>
    <row r="44" spans="1:30" ht="12.75" customHeight="1">
      <c r="A44" s="10"/>
      <c r="B44" s="10"/>
      <c r="C44" s="11" t="s">
        <v>157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84"/>
      <c r="P44" s="10"/>
      <c r="Q44" s="10"/>
      <c r="R44" s="137">
        <f>SUM(R41:R43)</f>
        <v>0</v>
      </c>
      <c r="S44" s="6"/>
      <c r="T44" s="200">
        <f>SUM(T41:T43)</f>
        <v>0</v>
      </c>
      <c r="U44" s="7"/>
      <c r="V44" s="137">
        <f>SUM(V41:V43)</f>
        <v>0</v>
      </c>
      <c r="W44" s="6"/>
      <c r="X44" s="137">
        <f>SUM(X41:X43)</f>
        <v>0</v>
      </c>
      <c r="Y44" s="6"/>
      <c r="Z44" s="200">
        <f>SUM(Z41:Z43)</f>
        <v>0</v>
      </c>
      <c r="AA44" s="5"/>
      <c r="AB44" s="137">
        <f>SUM(AB41:AB43)</f>
        <v>0</v>
      </c>
      <c r="AC44" s="10"/>
      <c r="AD44" s="106"/>
    </row>
    <row r="45" spans="1:30" ht="18.75" customHeight="1">
      <c r="A45" s="11" t="s">
        <v>29</v>
      </c>
      <c r="B45" s="11" t="s">
        <v>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84"/>
      <c r="P45" s="10"/>
      <c r="Q45" s="10"/>
      <c r="R45" s="5"/>
      <c r="S45" s="6"/>
      <c r="T45" s="17"/>
      <c r="U45" s="7"/>
      <c r="V45" s="5"/>
      <c r="W45" s="6"/>
      <c r="X45" s="5"/>
      <c r="Y45" s="6"/>
      <c r="Z45" s="17"/>
      <c r="AA45" s="5"/>
      <c r="AB45" s="3"/>
      <c r="AC45" s="10"/>
      <c r="AD45" s="106"/>
    </row>
    <row r="46" spans="1:30" ht="18.75" customHeight="1">
      <c r="A46" s="10"/>
      <c r="B46" s="43" t="s">
        <v>5</v>
      </c>
      <c r="C46" s="44" t="s">
        <v>164</v>
      </c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217"/>
      <c r="P46" s="11"/>
      <c r="Q46" s="11"/>
      <c r="R46" s="1">
        <v>0</v>
      </c>
      <c r="S46" s="45"/>
      <c r="T46" s="199">
        <v>0</v>
      </c>
      <c r="U46" s="46"/>
      <c r="V46" s="1">
        <v>0</v>
      </c>
      <c r="W46" s="45"/>
      <c r="X46" s="1">
        <v>0</v>
      </c>
      <c r="Y46" s="45"/>
      <c r="Z46" s="199">
        <v>0</v>
      </c>
      <c r="AA46" s="5"/>
      <c r="AB46" s="84">
        <f>SUM(R46+T46+V46+X46+Z46)</f>
        <v>0</v>
      </c>
      <c r="AC46" s="10"/>
      <c r="AD46" s="106"/>
    </row>
    <row r="47" spans="1:30" ht="18.75" customHeight="1">
      <c r="A47" s="10"/>
      <c r="B47" s="43" t="s">
        <v>6</v>
      </c>
      <c r="C47" s="10" t="s">
        <v>60</v>
      </c>
      <c r="D47" s="10"/>
      <c r="E47" s="10"/>
      <c r="F47" s="10"/>
      <c r="G47" s="10"/>
      <c r="H47" s="10"/>
      <c r="I47" s="11"/>
      <c r="J47" s="11"/>
      <c r="K47" s="11"/>
      <c r="L47" s="11"/>
      <c r="M47" s="11"/>
      <c r="N47" s="11"/>
      <c r="O47" s="217"/>
      <c r="P47" s="11"/>
      <c r="Q47" s="11"/>
      <c r="R47" s="2">
        <v>0</v>
      </c>
      <c r="S47" s="45"/>
      <c r="T47" s="201">
        <v>0</v>
      </c>
      <c r="U47" s="46"/>
      <c r="V47" s="2">
        <v>0</v>
      </c>
      <c r="W47" s="45"/>
      <c r="X47" s="2">
        <v>0</v>
      </c>
      <c r="Y47" s="45"/>
      <c r="Z47" s="201">
        <v>0</v>
      </c>
      <c r="AA47" s="5"/>
      <c r="AB47" s="85">
        <f>SUM(R47+T47+V47+X47+Z47)</f>
        <v>0</v>
      </c>
      <c r="AC47" s="10"/>
      <c r="AD47" s="106"/>
    </row>
    <row r="48" spans="1:30" ht="18.75" customHeight="1">
      <c r="A48" s="10"/>
      <c r="B48" s="10"/>
      <c r="C48" s="11" t="s">
        <v>53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84"/>
      <c r="P48" s="10"/>
      <c r="Q48" s="10"/>
      <c r="R48" s="84">
        <f>SUM(R46:R47)</f>
        <v>0</v>
      </c>
      <c r="S48" s="47"/>
      <c r="T48" s="194">
        <f>SUM(T46:T47)</f>
        <v>0</v>
      </c>
      <c r="U48" s="48"/>
      <c r="V48" s="84">
        <f>SUM(V46:V47)</f>
        <v>0</v>
      </c>
      <c r="W48" s="47"/>
      <c r="X48" s="84">
        <f>SUM(X46:X47)</f>
        <v>0</v>
      </c>
      <c r="Y48" s="47"/>
      <c r="Z48" s="194">
        <f>SUM(Z46:Z47)</f>
        <v>0</v>
      </c>
      <c r="AA48" s="3"/>
      <c r="AB48" s="84">
        <f>SUM(AB46:AB47)</f>
        <v>0</v>
      </c>
      <c r="AC48" s="10"/>
      <c r="AD48" s="106"/>
    </row>
    <row r="49" spans="1:30" ht="1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84"/>
      <c r="P49" s="10"/>
      <c r="Q49" s="10"/>
      <c r="R49" s="5"/>
      <c r="S49" s="6"/>
      <c r="T49" s="17"/>
      <c r="U49" s="7"/>
      <c r="V49" s="5"/>
      <c r="W49" s="6"/>
      <c r="X49" s="5"/>
      <c r="Y49" s="6"/>
      <c r="Z49" s="17"/>
      <c r="AA49" s="5"/>
      <c r="AB49" s="3"/>
      <c r="AC49" s="10"/>
      <c r="AD49" s="106"/>
    </row>
    <row r="50" spans="1:30" ht="18.75" customHeight="1">
      <c r="A50" s="11" t="s">
        <v>36</v>
      </c>
      <c r="B50" s="11" t="s">
        <v>37</v>
      </c>
      <c r="C50" s="10"/>
      <c r="D50" s="11"/>
      <c r="E50" s="10"/>
      <c r="F50" s="10"/>
      <c r="G50" s="10"/>
      <c r="H50" s="10"/>
      <c r="I50" s="10"/>
      <c r="J50" s="49"/>
      <c r="K50" s="49"/>
      <c r="L50" s="49"/>
      <c r="M50" s="49"/>
      <c r="N50" s="49"/>
      <c r="O50" s="220"/>
      <c r="P50" s="49"/>
      <c r="Q50" s="10"/>
      <c r="R50" s="5"/>
      <c r="S50" s="6"/>
      <c r="T50" s="17"/>
      <c r="U50" s="7"/>
      <c r="V50" s="5"/>
      <c r="W50" s="6"/>
      <c r="X50" s="5"/>
      <c r="Y50" s="6"/>
      <c r="Z50" s="17"/>
      <c r="AA50" s="5"/>
      <c r="AB50" s="3"/>
      <c r="AC50" s="10"/>
      <c r="AD50" s="106"/>
    </row>
    <row r="51" spans="1:30" ht="18.75" customHeight="1">
      <c r="A51" s="10"/>
      <c r="B51" s="50" t="s">
        <v>5</v>
      </c>
      <c r="C51" s="10" t="s">
        <v>39</v>
      </c>
      <c r="D51" s="10"/>
      <c r="E51" s="10"/>
      <c r="F51" s="183"/>
      <c r="G51" s="183"/>
      <c r="H51" s="183"/>
      <c r="I51" s="184"/>
      <c r="J51" s="185"/>
      <c r="K51" s="185"/>
      <c r="L51" s="185"/>
      <c r="M51" s="185"/>
      <c r="N51" s="185"/>
      <c r="O51" s="185"/>
      <c r="P51" s="185"/>
      <c r="Q51" s="10"/>
      <c r="R51" s="1">
        <v>0</v>
      </c>
      <c r="S51" s="4"/>
      <c r="T51" s="199">
        <v>0</v>
      </c>
      <c r="U51" s="5"/>
      <c r="V51" s="1">
        <v>0</v>
      </c>
      <c r="W51" s="4"/>
      <c r="X51" s="1">
        <v>0</v>
      </c>
      <c r="Y51" s="4"/>
      <c r="Z51" s="199">
        <v>0</v>
      </c>
      <c r="AA51" s="5"/>
      <c r="AB51" s="84">
        <f>SUM(R51+T51+V51+X51+Z51)</f>
        <v>0</v>
      </c>
      <c r="AC51" s="10"/>
      <c r="AD51" s="106"/>
    </row>
    <row r="52" spans="1:30" ht="18.75" customHeight="1">
      <c r="A52" s="10"/>
      <c r="B52" s="50" t="s">
        <v>6</v>
      </c>
      <c r="C52" s="10" t="s">
        <v>40</v>
      </c>
      <c r="D52" s="10"/>
      <c r="E52" s="10"/>
      <c r="F52" s="183"/>
      <c r="G52" s="183"/>
      <c r="H52" s="183"/>
      <c r="I52" s="184"/>
      <c r="J52" s="185"/>
      <c r="K52" s="185"/>
      <c r="L52" s="185"/>
      <c r="M52" s="185"/>
      <c r="N52" s="185"/>
      <c r="O52" s="185"/>
      <c r="P52" s="185"/>
      <c r="Q52" s="10"/>
      <c r="R52" s="1">
        <v>0</v>
      </c>
      <c r="S52" s="4"/>
      <c r="T52" s="199">
        <v>0</v>
      </c>
      <c r="U52" s="5"/>
      <c r="V52" s="1">
        <v>0</v>
      </c>
      <c r="W52" s="4"/>
      <c r="X52" s="1">
        <v>0</v>
      </c>
      <c r="Y52" s="4"/>
      <c r="Z52" s="199">
        <v>0</v>
      </c>
      <c r="AA52" s="5"/>
      <c r="AB52" s="84">
        <f>SUM(R52+T52+V52+X52+Z52)</f>
        <v>0</v>
      </c>
      <c r="AC52" s="10"/>
      <c r="AD52" s="106"/>
    </row>
    <row r="53" spans="1:30" ht="18.75" customHeight="1">
      <c r="A53" s="10"/>
      <c r="B53" s="50" t="s">
        <v>7</v>
      </c>
      <c r="C53" s="10" t="s">
        <v>41</v>
      </c>
      <c r="D53" s="10"/>
      <c r="E53" s="10"/>
      <c r="F53" s="183"/>
      <c r="G53" s="183"/>
      <c r="H53" s="183"/>
      <c r="I53" s="184"/>
      <c r="J53" s="185"/>
      <c r="K53" s="185"/>
      <c r="L53" s="185"/>
      <c r="M53" s="185"/>
      <c r="N53" s="185"/>
      <c r="O53" s="185"/>
      <c r="P53" s="185"/>
      <c r="Q53" s="10"/>
      <c r="R53" s="1">
        <v>0</v>
      </c>
      <c r="S53" s="4"/>
      <c r="T53" s="199">
        <v>0</v>
      </c>
      <c r="U53" s="5"/>
      <c r="V53" s="1">
        <v>0</v>
      </c>
      <c r="W53" s="4"/>
      <c r="X53" s="1">
        <v>0</v>
      </c>
      <c r="Y53" s="4"/>
      <c r="Z53" s="199">
        <v>0</v>
      </c>
      <c r="AA53" s="5"/>
      <c r="AB53" s="84">
        <f>SUM(R53+T53+V53+X53+Z53)</f>
        <v>0</v>
      </c>
      <c r="AC53" s="10"/>
      <c r="AD53" s="106"/>
    </row>
    <row r="54" spans="1:30" ht="18.75" customHeight="1">
      <c r="A54" s="10"/>
      <c r="B54" s="50" t="s">
        <v>8</v>
      </c>
      <c r="C54" s="10" t="s">
        <v>4</v>
      </c>
      <c r="D54" s="10"/>
      <c r="E54" s="10"/>
      <c r="F54" s="183"/>
      <c r="G54" s="183"/>
      <c r="H54" s="183"/>
      <c r="I54" s="184"/>
      <c r="J54" s="185"/>
      <c r="K54" s="185"/>
      <c r="L54" s="185"/>
      <c r="M54" s="185"/>
      <c r="N54" s="185"/>
      <c r="O54" s="185"/>
      <c r="P54" s="185"/>
      <c r="Q54" s="10"/>
      <c r="R54" s="2">
        <v>0</v>
      </c>
      <c r="S54" s="4"/>
      <c r="T54" s="201">
        <v>0</v>
      </c>
      <c r="U54" s="5"/>
      <c r="V54" s="2">
        <v>0</v>
      </c>
      <c r="W54" s="4"/>
      <c r="X54" s="2">
        <v>0</v>
      </c>
      <c r="Y54" s="4"/>
      <c r="Z54" s="201">
        <v>0</v>
      </c>
      <c r="AA54" s="5"/>
      <c r="AB54" s="85">
        <f>SUM(R54+T54+V54+X54+Z54)</f>
        <v>0</v>
      </c>
      <c r="AC54" s="10"/>
      <c r="AD54" s="106"/>
    </row>
    <row r="55" spans="1:30" ht="18.75" customHeight="1">
      <c r="A55" s="10"/>
      <c r="B55" s="10"/>
      <c r="C55" s="72">
        <v>0</v>
      </c>
      <c r="D55" s="44" t="s">
        <v>38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84"/>
      <c r="P55" s="10"/>
      <c r="Q55" s="10"/>
      <c r="R55" s="84">
        <f>SUM(R51:R54)</f>
        <v>0</v>
      </c>
      <c r="S55" s="9"/>
      <c r="T55" s="194">
        <f>SUM(T51:T54)</f>
        <v>0</v>
      </c>
      <c r="U55" s="3"/>
      <c r="V55" s="84">
        <f>SUM(V51:V54)</f>
        <v>0</v>
      </c>
      <c r="W55" s="9"/>
      <c r="X55" s="84">
        <f>SUM(X51:X54)</f>
        <v>0</v>
      </c>
      <c r="Y55" s="9"/>
      <c r="Z55" s="194">
        <f>SUM(Z51:Z54)</f>
        <v>0</v>
      </c>
      <c r="AA55" s="3"/>
      <c r="AB55" s="84">
        <f>SUM(AB51:AB54)</f>
        <v>0</v>
      </c>
      <c r="AC55" s="10"/>
      <c r="AD55" s="106"/>
    </row>
    <row r="56" spans="1:30" ht="10.5" customHeight="1">
      <c r="A56" s="10"/>
      <c r="B56" s="10"/>
      <c r="C56" s="10"/>
      <c r="D56" s="10"/>
      <c r="E56" s="10"/>
      <c r="F56" s="51"/>
      <c r="G56" s="51"/>
      <c r="H56" s="51"/>
      <c r="I56" s="10"/>
      <c r="J56" s="52"/>
      <c r="K56" s="52"/>
      <c r="L56" s="52"/>
      <c r="M56" s="52"/>
      <c r="N56" s="52"/>
      <c r="O56" s="221"/>
      <c r="P56" s="52"/>
      <c r="Q56" s="10"/>
      <c r="R56" s="3"/>
      <c r="S56" s="9"/>
      <c r="T56" s="8"/>
      <c r="U56" s="3"/>
      <c r="V56" s="3"/>
      <c r="W56" s="9"/>
      <c r="X56" s="3"/>
      <c r="Y56" s="9"/>
      <c r="Z56" s="8"/>
      <c r="AA56" s="3"/>
      <c r="AB56" s="3"/>
      <c r="AC56" s="10"/>
      <c r="AD56" s="106"/>
    </row>
    <row r="57" spans="1:30" ht="18.75" customHeight="1">
      <c r="A57" s="11" t="s">
        <v>42</v>
      </c>
      <c r="B57" s="11" t="s">
        <v>43</v>
      </c>
      <c r="C57" s="10"/>
      <c r="D57" s="11"/>
      <c r="E57" s="10"/>
      <c r="F57" s="51"/>
      <c r="G57" s="51"/>
      <c r="H57" s="51"/>
      <c r="I57" s="10"/>
      <c r="J57" s="52"/>
      <c r="K57" s="52"/>
      <c r="L57" s="52"/>
      <c r="M57" s="52"/>
      <c r="N57" s="52"/>
      <c r="O57" s="221"/>
      <c r="P57" s="52"/>
      <c r="Q57" s="10"/>
      <c r="R57" s="3"/>
      <c r="S57" s="9"/>
      <c r="T57" s="8"/>
      <c r="U57" s="3"/>
      <c r="V57" s="3"/>
      <c r="W57" s="9"/>
      <c r="X57" s="3"/>
      <c r="Y57" s="9"/>
      <c r="Z57" s="8"/>
      <c r="AA57" s="3"/>
      <c r="AB57" s="3"/>
      <c r="AC57" s="10"/>
      <c r="AD57" s="106"/>
    </row>
    <row r="58" spans="1:30" ht="18.75" customHeight="1">
      <c r="A58" s="10"/>
      <c r="B58" s="50" t="s">
        <v>5</v>
      </c>
      <c r="C58" s="10" t="s">
        <v>44</v>
      </c>
      <c r="D58" s="10"/>
      <c r="E58" s="10"/>
      <c r="F58" s="51"/>
      <c r="G58" s="51"/>
      <c r="H58" s="51"/>
      <c r="I58" s="10"/>
      <c r="J58" s="52"/>
      <c r="K58" s="52"/>
      <c r="L58" s="52"/>
      <c r="M58" s="52"/>
      <c r="N58" s="52"/>
      <c r="O58" s="221"/>
      <c r="P58" s="52"/>
      <c r="Q58" s="10"/>
      <c r="R58" s="1">
        <v>0</v>
      </c>
      <c r="S58" s="4"/>
      <c r="T58" s="199">
        <v>0</v>
      </c>
      <c r="U58" s="5"/>
      <c r="V58" s="1">
        <v>0</v>
      </c>
      <c r="W58" s="4"/>
      <c r="X58" s="1">
        <v>0</v>
      </c>
      <c r="Y58" s="4"/>
      <c r="Z58" s="199">
        <v>0</v>
      </c>
      <c r="AA58" s="3"/>
      <c r="AB58" s="84">
        <f>SUM(R58+T58+V58+X58+Z58)</f>
        <v>0</v>
      </c>
      <c r="AC58" s="10"/>
      <c r="AD58" s="106"/>
    </row>
    <row r="59" spans="1:30" ht="18.75" customHeight="1">
      <c r="A59" s="10"/>
      <c r="B59" s="50" t="s">
        <v>6</v>
      </c>
      <c r="C59" s="10" t="s">
        <v>45</v>
      </c>
      <c r="D59" s="10"/>
      <c r="E59" s="10"/>
      <c r="F59" s="51"/>
      <c r="G59" s="51"/>
      <c r="H59" s="51"/>
      <c r="I59" s="10"/>
      <c r="J59" s="52"/>
      <c r="K59" s="52"/>
      <c r="L59" s="52"/>
      <c r="M59" s="52"/>
      <c r="N59" s="52"/>
      <c r="O59" s="221"/>
      <c r="P59" s="52"/>
      <c r="Q59" s="10"/>
      <c r="R59" s="1">
        <v>0</v>
      </c>
      <c r="S59" s="4">
        <v>116</v>
      </c>
      <c r="T59" s="199">
        <v>0</v>
      </c>
      <c r="U59" s="5"/>
      <c r="V59" s="1">
        <v>0</v>
      </c>
      <c r="W59" s="4"/>
      <c r="X59" s="1">
        <v>0</v>
      </c>
      <c r="Y59" s="4"/>
      <c r="Z59" s="199">
        <v>0</v>
      </c>
      <c r="AA59" s="3"/>
      <c r="AB59" s="84">
        <f>SUM(R59+T59+V59+X59+Z59)</f>
        <v>0</v>
      </c>
      <c r="AC59" s="10"/>
      <c r="AD59" s="106"/>
    </row>
    <row r="60" spans="1:30" ht="18.75" customHeight="1">
      <c r="A60" s="10"/>
      <c r="B60" s="50" t="s">
        <v>7</v>
      </c>
      <c r="C60" s="10" t="s">
        <v>46</v>
      </c>
      <c r="D60" s="10"/>
      <c r="E60" s="10"/>
      <c r="F60" s="51"/>
      <c r="G60" s="51"/>
      <c r="H60" s="51"/>
      <c r="I60" s="10"/>
      <c r="J60" s="52"/>
      <c r="K60" s="52"/>
      <c r="L60" s="52"/>
      <c r="M60" s="52"/>
      <c r="N60" s="52"/>
      <c r="O60" s="221"/>
      <c r="P60" s="52"/>
      <c r="Q60" s="10"/>
      <c r="R60" s="1">
        <v>0</v>
      </c>
      <c r="S60" s="4"/>
      <c r="T60" s="199">
        <v>0</v>
      </c>
      <c r="U60" s="5"/>
      <c r="V60" s="1">
        <v>0</v>
      </c>
      <c r="W60" s="4"/>
      <c r="X60" s="1">
        <v>0</v>
      </c>
      <c r="Y60" s="4"/>
      <c r="Z60" s="199">
        <v>0</v>
      </c>
      <c r="AA60" s="3"/>
      <c r="AB60" s="84">
        <f>SUM(R60+T60+V60+X60+Z60)</f>
        <v>0</v>
      </c>
      <c r="AC60" s="10"/>
      <c r="AD60" s="106"/>
    </row>
    <row r="61" spans="1:30" ht="18.75" customHeight="1">
      <c r="A61" s="10"/>
      <c r="B61" s="50" t="s">
        <v>8</v>
      </c>
      <c r="C61" s="10" t="s">
        <v>47</v>
      </c>
      <c r="D61" s="10"/>
      <c r="E61" s="10"/>
      <c r="F61" s="51"/>
      <c r="G61" s="51"/>
      <c r="H61" s="51"/>
      <c r="I61" s="10"/>
      <c r="J61" s="52"/>
      <c r="K61" s="52"/>
      <c r="L61" s="52"/>
      <c r="M61" s="52"/>
      <c r="N61" s="52"/>
      <c r="O61" s="221"/>
      <c r="P61" s="221"/>
      <c r="Q61" s="10"/>
      <c r="R61" s="5"/>
      <c r="S61" s="4"/>
      <c r="T61" s="17"/>
      <c r="U61" s="5"/>
      <c r="V61" s="5"/>
      <c r="W61" s="4"/>
      <c r="X61" s="5"/>
      <c r="Y61" s="4"/>
      <c r="Z61" s="17"/>
      <c r="AA61" s="3"/>
      <c r="AB61" s="3"/>
      <c r="AC61" s="10"/>
      <c r="AD61" s="106"/>
    </row>
    <row r="62" spans="1:30" ht="18.75" customHeight="1">
      <c r="A62" s="10"/>
      <c r="B62" s="53"/>
      <c r="C62" s="49" t="s">
        <v>49</v>
      </c>
      <c r="D62" s="314"/>
      <c r="E62" s="315"/>
      <c r="F62" s="315"/>
      <c r="G62" s="315"/>
      <c r="H62" s="315"/>
      <c r="I62" s="315"/>
      <c r="J62" s="315"/>
      <c r="K62" s="141"/>
      <c r="L62" s="141"/>
      <c r="M62" s="141"/>
      <c r="N62" s="141"/>
      <c r="O62" s="222"/>
      <c r="P62" s="222"/>
      <c r="Q62" s="10"/>
      <c r="R62" s="1">
        <v>0</v>
      </c>
      <c r="S62" s="4"/>
      <c r="T62" s="199">
        <v>0</v>
      </c>
      <c r="U62" s="5"/>
      <c r="V62" s="1">
        <v>0</v>
      </c>
      <c r="W62" s="4"/>
      <c r="X62" s="1">
        <v>0</v>
      </c>
      <c r="Y62" s="4"/>
      <c r="Z62" s="199">
        <v>0</v>
      </c>
      <c r="AA62" s="3"/>
      <c r="AB62" s="84">
        <f>SUM(R62+T62+V62+X62+Z62)</f>
        <v>0</v>
      </c>
      <c r="AC62" s="10"/>
      <c r="AD62" s="106"/>
    </row>
    <row r="63" spans="1:30" ht="18.75" customHeight="1">
      <c r="A63" s="10"/>
      <c r="B63" s="53"/>
      <c r="C63" s="49" t="s">
        <v>50</v>
      </c>
      <c r="D63" s="314"/>
      <c r="E63" s="315"/>
      <c r="F63" s="315"/>
      <c r="G63" s="315"/>
      <c r="H63" s="315"/>
      <c r="I63" s="315"/>
      <c r="J63" s="315"/>
      <c r="K63" s="141"/>
      <c r="L63" s="141"/>
      <c r="M63" s="141"/>
      <c r="N63" s="141"/>
      <c r="O63" s="222"/>
      <c r="P63" s="222"/>
      <c r="Q63" s="10"/>
      <c r="R63" s="1">
        <v>0</v>
      </c>
      <c r="S63" s="4"/>
      <c r="T63" s="199">
        <v>0</v>
      </c>
      <c r="U63" s="5"/>
      <c r="V63" s="1">
        <v>0</v>
      </c>
      <c r="W63" s="4"/>
      <c r="X63" s="1">
        <v>0</v>
      </c>
      <c r="Y63" s="4"/>
      <c r="Z63" s="199">
        <v>0</v>
      </c>
      <c r="AA63" s="3"/>
      <c r="AB63" s="84">
        <f>SUM(R63+T63+V63+X63+Z63)</f>
        <v>0</v>
      </c>
      <c r="AC63" s="10"/>
      <c r="AD63" s="106"/>
    </row>
    <row r="64" spans="1:30" ht="18.75" customHeight="1">
      <c r="A64" s="10"/>
      <c r="B64" s="53"/>
      <c r="C64" s="49" t="s">
        <v>51</v>
      </c>
      <c r="D64" s="314"/>
      <c r="E64" s="315"/>
      <c r="F64" s="315"/>
      <c r="G64" s="315"/>
      <c r="H64" s="315"/>
      <c r="I64" s="315"/>
      <c r="J64" s="315"/>
      <c r="K64" s="141"/>
      <c r="L64" s="141"/>
      <c r="M64" s="141"/>
      <c r="N64" s="141"/>
      <c r="O64" s="222"/>
      <c r="P64" s="222"/>
      <c r="Q64" s="10"/>
      <c r="R64" s="1">
        <v>0</v>
      </c>
      <c r="S64" s="4"/>
      <c r="T64" s="199">
        <v>0</v>
      </c>
      <c r="U64" s="5"/>
      <c r="V64" s="1">
        <v>0</v>
      </c>
      <c r="W64" s="4"/>
      <c r="X64" s="1">
        <v>0</v>
      </c>
      <c r="Y64" s="4"/>
      <c r="Z64" s="199">
        <v>0</v>
      </c>
      <c r="AA64" s="3"/>
      <c r="AB64" s="84">
        <f>SUM(R64+T64+V64+X64+Z64)</f>
        <v>0</v>
      </c>
      <c r="AC64" s="10"/>
      <c r="AD64" s="106"/>
    </row>
    <row r="65" spans="1:30" ht="18.75" customHeight="1">
      <c r="A65" s="10"/>
      <c r="B65" s="53"/>
      <c r="C65" s="49" t="s">
        <v>52</v>
      </c>
      <c r="D65" s="314"/>
      <c r="E65" s="315"/>
      <c r="F65" s="315"/>
      <c r="G65" s="315"/>
      <c r="H65" s="315"/>
      <c r="I65" s="315"/>
      <c r="J65" s="315"/>
      <c r="K65" s="141"/>
      <c r="L65" s="141"/>
      <c r="M65" s="141"/>
      <c r="N65" s="141"/>
      <c r="O65" s="222"/>
      <c r="P65" s="222"/>
      <c r="Q65" s="10"/>
      <c r="R65" s="1">
        <v>0</v>
      </c>
      <c r="S65" s="4"/>
      <c r="T65" s="199">
        <v>0</v>
      </c>
      <c r="U65" s="5"/>
      <c r="V65" s="1">
        <v>0</v>
      </c>
      <c r="W65" s="4"/>
      <c r="X65" s="1">
        <v>0</v>
      </c>
      <c r="Y65" s="4"/>
      <c r="Z65" s="199">
        <v>0</v>
      </c>
      <c r="AA65" s="3"/>
      <c r="AB65" s="84">
        <f>SUM(R65+T65+V65+X65+Z65)</f>
        <v>0</v>
      </c>
      <c r="AC65" s="10"/>
      <c r="AD65" s="106"/>
    </row>
    <row r="66" spans="1:30" ht="13.5" customHeight="1">
      <c r="A66" s="10"/>
      <c r="B66" s="53"/>
      <c r="C66" s="49"/>
      <c r="D66" s="54"/>
      <c r="E66" s="15"/>
      <c r="F66" s="157" t="s">
        <v>183</v>
      </c>
      <c r="G66" s="15"/>
      <c r="H66" s="157" t="s">
        <v>163</v>
      </c>
      <c r="I66" s="15"/>
      <c r="J66" s="254" t="s">
        <v>187</v>
      </c>
      <c r="K66" s="157"/>
      <c r="L66" s="157" t="s">
        <v>162</v>
      </c>
      <c r="M66" s="157"/>
      <c r="N66" s="157" t="s">
        <v>161</v>
      </c>
      <c r="O66" s="223"/>
      <c r="P66" s="223"/>
      <c r="Q66" s="156"/>
      <c r="R66" s="155"/>
      <c r="S66" s="4"/>
      <c r="T66" s="17"/>
      <c r="U66" s="5"/>
      <c r="V66" s="17"/>
      <c r="W66" s="5"/>
      <c r="X66" s="5"/>
      <c r="Y66" s="4"/>
      <c r="Z66" s="17"/>
      <c r="AA66" s="3"/>
      <c r="AB66" s="3"/>
      <c r="AC66" s="10"/>
      <c r="AD66" s="106"/>
    </row>
    <row r="67" spans="1:30" ht="18.75" customHeight="1">
      <c r="A67" s="10"/>
      <c r="B67" s="50" t="s">
        <v>12</v>
      </c>
      <c r="C67" s="44" t="s">
        <v>61</v>
      </c>
      <c r="D67" s="54"/>
      <c r="E67" s="15"/>
      <c r="F67" s="154">
        <v>1.04</v>
      </c>
      <c r="G67" s="15"/>
      <c r="H67" s="154">
        <v>914.33</v>
      </c>
      <c r="I67" s="15"/>
      <c r="J67" s="255">
        <v>342.77</v>
      </c>
      <c r="K67" s="154"/>
      <c r="L67" s="154">
        <v>20</v>
      </c>
      <c r="M67" s="154"/>
      <c r="N67" s="211">
        <v>0</v>
      </c>
      <c r="O67" s="224"/>
      <c r="P67" s="224"/>
      <c r="Q67" s="10"/>
      <c r="R67" s="209">
        <f>(N67)*((H67*L67)+(J67*2))</f>
        <v>0</v>
      </c>
      <c r="S67" s="4"/>
      <c r="T67" s="210" t="str">
        <f>IF($L$11&gt;1,(R67*$F$67),"$0")</f>
        <v>$0</v>
      </c>
      <c r="U67" s="5"/>
      <c r="V67" s="210" t="str">
        <f>IF($L$11&gt;2,(T67*$F$67),"$0")</f>
        <v>$0</v>
      </c>
      <c r="W67" s="212"/>
      <c r="X67" s="209" t="str">
        <f>IF($L$11&gt;3,(V67*$F$67),"$0")</f>
        <v>$0</v>
      </c>
      <c r="Y67" s="212"/>
      <c r="Z67" s="210" t="str">
        <f>IF($L$11&gt;4,(X67*$F$67),"$0")</f>
        <v>$0</v>
      </c>
      <c r="AA67" s="3"/>
      <c r="AB67" s="84">
        <f>SUM(R67+T67+V67+X67+Z67)</f>
        <v>0</v>
      </c>
      <c r="AC67" s="10"/>
      <c r="AD67" s="106"/>
    </row>
    <row r="68" spans="1:35" ht="18.75" customHeight="1">
      <c r="A68" s="10"/>
      <c r="B68" s="50" t="s">
        <v>13</v>
      </c>
      <c r="C68" s="10" t="s">
        <v>62</v>
      </c>
      <c r="D68" s="310"/>
      <c r="E68" s="311"/>
      <c r="F68" s="311"/>
      <c r="G68" s="311"/>
      <c r="H68" s="311"/>
      <c r="I68" s="311"/>
      <c r="J68" s="311"/>
      <c r="K68" s="140"/>
      <c r="L68" s="140"/>
      <c r="M68" s="140"/>
      <c r="N68" s="140"/>
      <c r="O68" s="162"/>
      <c r="P68" s="162"/>
      <c r="Q68" s="10"/>
      <c r="R68" s="2">
        <v>0</v>
      </c>
      <c r="S68" s="4"/>
      <c r="T68" s="201">
        <v>0</v>
      </c>
      <c r="U68" s="5"/>
      <c r="V68" s="201">
        <v>0</v>
      </c>
      <c r="W68" s="5"/>
      <c r="X68" s="2">
        <v>0</v>
      </c>
      <c r="Y68" s="4"/>
      <c r="Z68" s="201">
        <v>0</v>
      </c>
      <c r="AA68" s="3"/>
      <c r="AB68" s="85">
        <f>SUM(R68+T68+V68+X68+Z68)</f>
        <v>0</v>
      </c>
      <c r="AC68" s="10"/>
      <c r="AD68" s="106"/>
      <c r="AF68" s="104"/>
      <c r="AG68" s="104"/>
      <c r="AH68" s="104"/>
      <c r="AI68" s="10"/>
    </row>
    <row r="69" spans="1:35" ht="18.75" customHeight="1">
      <c r="A69" s="10"/>
      <c r="B69" s="53"/>
      <c r="C69" s="11" t="s">
        <v>48</v>
      </c>
      <c r="D69" s="10"/>
      <c r="E69" s="10"/>
      <c r="F69" s="51"/>
      <c r="G69" s="51"/>
      <c r="H69" s="51"/>
      <c r="I69" s="10"/>
      <c r="J69" s="52"/>
      <c r="K69" s="52"/>
      <c r="L69" s="52"/>
      <c r="M69" s="52"/>
      <c r="N69" s="52"/>
      <c r="O69" s="52"/>
      <c r="P69" s="52"/>
      <c r="Q69" s="10"/>
      <c r="R69" s="84">
        <f>SUM(R58:R68)</f>
        <v>0</v>
      </c>
      <c r="S69" s="9"/>
      <c r="T69" s="194">
        <f>SUM(T58:T68)</f>
        <v>0</v>
      </c>
      <c r="U69" s="3"/>
      <c r="V69" s="84">
        <f>SUM(V58:V68)</f>
        <v>0</v>
      </c>
      <c r="W69" s="9"/>
      <c r="X69" s="84">
        <f>SUM(X58:X68)</f>
        <v>0</v>
      </c>
      <c r="Y69" s="9"/>
      <c r="Z69" s="194">
        <f>SUM(Z58:Z68)</f>
        <v>0</v>
      </c>
      <c r="AA69" s="3"/>
      <c r="AB69" s="84">
        <f>SUM(AB58:AB68)</f>
        <v>0</v>
      </c>
      <c r="AC69" s="10"/>
      <c r="AD69" s="106"/>
      <c r="AE69" s="104"/>
      <c r="AF69" s="104"/>
      <c r="AG69" s="104"/>
      <c r="AH69" s="104"/>
      <c r="AI69" s="10"/>
    </row>
    <row r="70" spans="1:35" ht="10.5" customHeight="1">
      <c r="A70" s="10"/>
      <c r="B70" s="53"/>
      <c r="C70" s="10"/>
      <c r="D70" s="10"/>
      <c r="E70" s="10"/>
      <c r="F70" s="51"/>
      <c r="G70" s="51"/>
      <c r="H70" s="51"/>
      <c r="I70" s="10"/>
      <c r="J70" s="52"/>
      <c r="K70" s="52"/>
      <c r="L70" s="52"/>
      <c r="M70" s="52"/>
      <c r="N70" s="52"/>
      <c r="O70" s="52"/>
      <c r="P70" s="52"/>
      <c r="Q70" s="10"/>
      <c r="R70" s="3"/>
      <c r="S70" s="9"/>
      <c r="T70" s="8"/>
      <c r="U70" s="3"/>
      <c r="V70" s="3"/>
      <c r="W70" s="9"/>
      <c r="X70" s="3"/>
      <c r="Y70" s="9"/>
      <c r="Z70" s="8"/>
      <c r="AA70" s="3"/>
      <c r="AB70" s="3"/>
      <c r="AC70" s="10"/>
      <c r="AD70" s="106"/>
      <c r="AE70" s="104"/>
      <c r="AF70" s="104"/>
      <c r="AG70" s="104"/>
      <c r="AH70" s="104"/>
      <c r="AI70" s="10"/>
    </row>
    <row r="71" spans="1:35" ht="18.75" customHeight="1">
      <c r="A71" s="55" t="s">
        <v>55</v>
      </c>
      <c r="B71" s="55" t="s">
        <v>54</v>
      </c>
      <c r="C71" s="10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84">
        <f>SUM(R38+R44+R48+R55+R69)</f>
        <v>0</v>
      </c>
      <c r="S71" s="6"/>
      <c r="T71" s="84">
        <f>SUM(T38+T44+T48+T55+T69)</f>
        <v>0</v>
      </c>
      <c r="U71" s="7"/>
      <c r="V71" s="84">
        <f>SUM(V38+V44+V48+V55+V69)</f>
        <v>0</v>
      </c>
      <c r="W71" s="6"/>
      <c r="X71" s="84">
        <f>SUM(X38+X44+X48+X55+X69)</f>
        <v>0</v>
      </c>
      <c r="Y71" s="6"/>
      <c r="Z71" s="194">
        <f>SUM(Z38+Z44+Z48+Z55+Z69)</f>
        <v>0</v>
      </c>
      <c r="AA71" s="5"/>
      <c r="AB71" s="84">
        <f>SUM(R71+T71+V71+X71+Z71)</f>
        <v>0</v>
      </c>
      <c r="AC71" s="10"/>
      <c r="AD71" s="106"/>
      <c r="AE71" s="104"/>
      <c r="AF71" s="104"/>
      <c r="AG71" s="104"/>
      <c r="AH71" s="104"/>
      <c r="AI71" s="10"/>
    </row>
    <row r="72" spans="1:35" ht="18.75" customHeight="1">
      <c r="A72" s="55" t="s">
        <v>174</v>
      </c>
      <c r="B72" s="55" t="s">
        <v>56</v>
      </c>
      <c r="C72" s="10"/>
      <c r="D72" s="56"/>
      <c r="E72" s="5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6"/>
      <c r="R72" s="5"/>
      <c r="S72" s="6"/>
      <c r="T72" s="17"/>
      <c r="U72" s="7"/>
      <c r="V72" s="5"/>
      <c r="W72" s="6"/>
      <c r="X72" s="5"/>
      <c r="Y72" s="6"/>
      <c r="Z72" s="17"/>
      <c r="AA72" s="5"/>
      <c r="AB72" s="3"/>
      <c r="AC72" s="10"/>
      <c r="AD72" s="106"/>
      <c r="AF72" s="104"/>
      <c r="AG72" s="104"/>
      <c r="AH72" s="104"/>
      <c r="AI72" s="10"/>
    </row>
    <row r="73" spans="1:35" ht="18.75" customHeight="1">
      <c r="A73" s="10"/>
      <c r="B73" s="11"/>
      <c r="C73" s="10"/>
      <c r="D73" s="10"/>
      <c r="E73" s="11"/>
      <c r="F73" s="10"/>
      <c r="G73" s="11"/>
      <c r="H73" s="11"/>
      <c r="I73" s="57" t="s">
        <v>203</v>
      </c>
      <c r="J73" s="73">
        <v>0.54</v>
      </c>
      <c r="K73" s="159"/>
      <c r="L73" s="158"/>
      <c r="M73" s="158"/>
      <c r="N73" s="158" t="s">
        <v>173</v>
      </c>
      <c r="O73" s="158"/>
      <c r="P73" s="158"/>
      <c r="Q73" s="11"/>
      <c r="R73" s="88">
        <f>IF($J73&gt;0,SUM(R71-R67-R44-R55-IF(R62&gt;25000,R62-25000,0)-IF(R63&gt;25000,R63-25000,0)-IF(R64&gt;25000,R64-25000,0)-IF(R65&gt;25000,R65-25000,0),0),0)</f>
        <v>0</v>
      </c>
      <c r="S73" s="58"/>
      <c r="T73" s="202">
        <f>IF($J73&gt;0,SUM(T71-T67-T44-T55-IF(R62&lt;25000,(IF(T62&lt;SUM(25000-R62),0,(IF(T62=0,0,SUM(T62-SUM(25000-R62)))))),T62)-IF(R63&lt;25000,(IF(T63&lt;SUM(25000-R63),0,(IF(T63=0,0,SUM(T63-SUM(25000-R63)))))),T63)-IF(R64&lt;25000,(IF(T64&lt;SUM(25000-R64),0,(IF(T64=0,0,SUM(T64-SUM(25000-R64)))))),T64)-IF(R65&lt;25000,(IF(T65&lt;SUM(25000-R65),0,(IF(T65=0,0,SUM(T65-SUM(25000-R65)))))),T65),0),0)</f>
        <v>0</v>
      </c>
      <c r="U73" s="60"/>
      <c r="V73" s="88">
        <f>IF($J73&gt;0,SUM(V71-V67-V44-V55-IF(SUM(R62:T62)&lt;25000,(IF(V62&lt;SUM(25000-SUM(R62:T62)),0,(IF(V62=0,0,SUM(V62-SUM(25000-SUM(R62:T62))))))),V62)-IF(SUM(R63:T63)&lt;25000,(IF(V63&lt;SUM(25000-SUM(R63:T63)),0,(IF(V63=0,0,SUM(V63-SUM(25000-SUM(R63:T63))))))),V63)-IF(SUM(R64:T64)&lt;25000,(IF(V64&lt;SUM(25000-SUM(R64:T64)),0,(IF(V64=0,0,SUM(V64-SUM(25000-SUM(R64:T64))))))),V64)-IF(SUM(R65:T65)&lt;25000,(IF(V65&lt;SUM(25000-SUM(R65:T65)),0,(IF(V65=0,0,SUM(V65-SUM(25000-SUM(R65:T65))))))),V65),0),0)</f>
        <v>0</v>
      </c>
      <c r="W73" s="59"/>
      <c r="X73" s="88">
        <f>IF($J73&gt;0,SUM(X71-X67-X44-X55-IF(SUM(R62:V62)&lt;25000,(IF(X62&lt;SUM(25000-SUM(R62:V62)),0,(IF(X62=0,0,SUM(X62-SUM(25000-SUM(R62:V62))))))),X62)-IF(SUM(R63:V63)&lt;25000,(IF(X63&lt;SUM(25000-SUM(R63:V63)),0,(IF(X63=0,0,SUM(X63-SUM(25000-SUM(R63:V63))))))),X63)-IF(SUM(R64:V64)&lt;25000,(IF(X64&lt;SUM(25000-SUM(R64:V64)),0,(IF(X64=0,0,SUM(X64-SUM(25000-SUM(R64:V64))))))),X64)-IF(SUM(R65:V65)&lt;25000,(IF(X65&lt;SUM(25000-SUM(R65:V65)),0,(IF(X65=0,0,SUM(X65-SUM(25000-SUM(R65:V65))))))),X65),0),0)</f>
        <v>0</v>
      </c>
      <c r="Y73" s="59"/>
      <c r="Z73" s="202">
        <f>IF($J73&gt;0,SUM(Z71-Z67-Z44-Z55-IF(SUM(R62:X62)&lt;25000,(IF(Z62&lt;SUM(25000-SUM(R62:X62)),0,(IF(Z62=0,0,SUM(Z62-SUM(25000-SUM(R62:X62))))))),Z62)-IF(SUM(R63:X63)&lt;25000,(IF(Z63&lt;SUM(25000-SUM(R63:X63)),0,(IF(Z63=0,0,SUM(Z63-SUM(25000-SUM(R63:X63))))))),Z63)-IF(SUM(R64:X64)&lt;25000,(IF(Z64&lt;SUM(25000-SUM(R64:X64)),0,(IF(Z64=0,0,SUM(Z64-SUM(25000-SUM(R64:X64))))))),Z64)-IF(SUM(R65:X65)&lt;25000,(IF(Z65&lt;SUM(25000-SUM(R65:X65)),0,(IF(Z65=0,0,SUM(Z65-SUM(25000-SUM(R65:X65))))))),Z65),0),0)</f>
        <v>0</v>
      </c>
      <c r="AA73" s="61"/>
      <c r="AB73" s="84">
        <f>SUM(R73+T73+V73+X73+Z73)</f>
        <v>0</v>
      </c>
      <c r="AC73" s="10"/>
      <c r="AD73" s="106"/>
      <c r="AF73" s="104"/>
      <c r="AG73" s="104"/>
      <c r="AH73" s="104"/>
      <c r="AI73" s="10"/>
    </row>
    <row r="74" spans="1:35" ht="12" customHeight="1">
      <c r="A74" s="168"/>
      <c r="B74" s="111"/>
      <c r="C74" s="168"/>
      <c r="D74" s="171"/>
      <c r="E74" s="172"/>
      <c r="F74" s="171"/>
      <c r="G74" s="172"/>
      <c r="H74" s="172"/>
      <c r="I74" s="173"/>
      <c r="J74" s="174" t="s">
        <v>172</v>
      </c>
      <c r="K74" s="158"/>
      <c r="L74" s="158"/>
      <c r="M74" s="158"/>
      <c r="N74" s="158"/>
      <c r="O74" s="158"/>
      <c r="P74" s="158"/>
      <c r="Q74" s="11"/>
      <c r="R74" s="88"/>
      <c r="S74" s="58"/>
      <c r="T74" s="202"/>
      <c r="U74" s="60"/>
      <c r="V74" s="88"/>
      <c r="W74" s="59"/>
      <c r="X74" s="88"/>
      <c r="Y74" s="59"/>
      <c r="Z74" s="202"/>
      <c r="AA74" s="61"/>
      <c r="AB74" s="84"/>
      <c r="AC74" s="10"/>
      <c r="AD74" s="106"/>
      <c r="AF74" s="104"/>
      <c r="AG74" s="104"/>
      <c r="AH74" s="104"/>
      <c r="AI74" s="10"/>
    </row>
    <row r="75" spans="1:30" ht="18.75" customHeight="1">
      <c r="A75" s="10"/>
      <c r="B75" s="62"/>
      <c r="E75" s="166"/>
      <c r="F75" s="39" t="s">
        <v>171</v>
      </c>
      <c r="G75" s="10"/>
      <c r="H75" s="62"/>
      <c r="I75" s="62"/>
      <c r="J75" s="10"/>
      <c r="K75" s="10"/>
      <c r="L75" s="10"/>
      <c r="M75" s="10"/>
      <c r="N75" s="10"/>
      <c r="O75" s="10"/>
      <c r="P75" s="10"/>
      <c r="Q75" s="11"/>
      <c r="R75" s="85">
        <f>R73*$J73</f>
        <v>0</v>
      </c>
      <c r="S75" s="4"/>
      <c r="T75" s="197">
        <f>T73*$J73</f>
        <v>0</v>
      </c>
      <c r="U75" s="7"/>
      <c r="V75" s="85">
        <f>V73*$J73</f>
        <v>0</v>
      </c>
      <c r="W75" s="6"/>
      <c r="X75" s="85">
        <f>X73*$J73</f>
        <v>0</v>
      </c>
      <c r="Y75" s="6"/>
      <c r="Z75" s="197">
        <f>Z73*$J73</f>
        <v>0</v>
      </c>
      <c r="AA75" s="5"/>
      <c r="AB75" s="85">
        <f>SUM(R75+T75+V75+X75+Z75)</f>
        <v>0</v>
      </c>
      <c r="AC75" s="10"/>
      <c r="AD75" s="106"/>
    </row>
    <row r="76" spans="1:34" s="39" customFormat="1" ht="18.75" customHeight="1">
      <c r="A76" s="11" t="s">
        <v>57</v>
      </c>
      <c r="B76" s="62" t="s">
        <v>175</v>
      </c>
      <c r="C76" s="11"/>
      <c r="D76" s="62"/>
      <c r="E76" s="6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62"/>
      <c r="R76" s="95">
        <f>SUM(R71+R75)</f>
        <v>0</v>
      </c>
      <c r="S76" s="96"/>
      <c r="T76" s="203">
        <f>SUM(T71+T75)</f>
        <v>0</v>
      </c>
      <c r="U76" s="97"/>
      <c r="V76" s="95">
        <f>SUM(V71+V75)</f>
        <v>0</v>
      </c>
      <c r="W76" s="96"/>
      <c r="X76" s="95">
        <f>SUM(X71+X75)</f>
        <v>0</v>
      </c>
      <c r="Y76" s="96"/>
      <c r="Z76" s="203">
        <f>SUM(Z71+Z75)</f>
        <v>0</v>
      </c>
      <c r="AA76" s="206"/>
      <c r="AB76" s="95">
        <f>SUM(AB71+AB75)</f>
        <v>0</v>
      </c>
      <c r="AC76" s="11"/>
      <c r="AD76" s="109"/>
      <c r="AE76" s="110"/>
      <c r="AF76" s="110"/>
      <c r="AG76" s="110"/>
      <c r="AH76" s="110"/>
    </row>
    <row r="77" spans="1:30" ht="1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64"/>
      <c r="S77" s="75"/>
      <c r="T77" s="204"/>
      <c r="U77" s="64"/>
      <c r="V77" s="64"/>
      <c r="W77" s="76"/>
      <c r="X77" s="64"/>
      <c r="Y77" s="76"/>
      <c r="Z77" s="204"/>
      <c r="AA77" s="207"/>
      <c r="AB77" s="65"/>
      <c r="AC77" s="66"/>
      <c r="AD77" s="106"/>
    </row>
    <row r="78" spans="1:30" ht="18.75" customHeight="1" hidden="1">
      <c r="A78" s="10"/>
      <c r="B78" s="10"/>
      <c r="C78" s="10"/>
      <c r="D78" s="10"/>
      <c r="E78" s="10"/>
      <c r="F78" s="39" t="s">
        <v>11</v>
      </c>
      <c r="G78" s="39"/>
      <c r="H78" s="39"/>
      <c r="I78" s="39"/>
      <c r="Q78" s="10"/>
      <c r="R78" s="10"/>
      <c r="S78" s="10"/>
      <c r="T78" s="10"/>
      <c r="U78" s="10"/>
      <c r="V78" s="10"/>
      <c r="W78" s="64"/>
      <c r="X78" s="10"/>
      <c r="Y78" s="10"/>
      <c r="Z78" s="10"/>
      <c r="AA78" s="10"/>
      <c r="AB78" s="11"/>
      <c r="AC78" s="10"/>
      <c r="AD78" s="104"/>
    </row>
    <row r="79" spans="1:28" ht="23.25" customHeight="1" hidden="1">
      <c r="A79" s="10"/>
      <c r="C79" s="67" t="s">
        <v>11</v>
      </c>
      <c r="J79" s="39" t="s">
        <v>11</v>
      </c>
      <c r="K79" s="39"/>
      <c r="L79" s="39"/>
      <c r="M79" s="39"/>
      <c r="N79" s="39"/>
      <c r="O79" s="39"/>
      <c r="P79" s="39"/>
      <c r="R79" s="10"/>
      <c r="S79" s="10"/>
      <c r="T79" s="10"/>
      <c r="U79" s="10"/>
      <c r="V79" s="10" t="s">
        <v>3</v>
      </c>
      <c r="W79" s="10"/>
      <c r="X79" s="10" t="s">
        <v>3</v>
      </c>
      <c r="Y79" s="10"/>
      <c r="Z79" s="10"/>
      <c r="AA79" s="10"/>
      <c r="AB79" s="11"/>
    </row>
    <row r="80" spans="1:28" ht="26.25" customHeight="1" hidden="1">
      <c r="A80" s="10"/>
      <c r="C80" s="67" t="s">
        <v>58</v>
      </c>
      <c r="F80" s="68"/>
      <c r="G80" s="69"/>
      <c r="H80" s="68"/>
      <c r="R80" s="10"/>
      <c r="S80" s="10"/>
      <c r="T80" s="10"/>
      <c r="U80" s="10"/>
      <c r="V80" s="10" t="s">
        <v>3</v>
      </c>
      <c r="W80" s="10"/>
      <c r="X80" s="10"/>
      <c r="Y80" s="10"/>
      <c r="Z80" s="10"/>
      <c r="AA80" s="10"/>
      <c r="AB80" s="11"/>
    </row>
    <row r="81" spans="1:28" ht="18" customHeight="1" hidden="1">
      <c r="A81" s="10"/>
      <c r="C81" s="67" t="s">
        <v>59</v>
      </c>
      <c r="F81" s="68"/>
      <c r="G81" s="69"/>
      <c r="H81" s="68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"/>
    </row>
    <row r="82" spans="1:28" ht="18.75" customHeight="1" hidden="1">
      <c r="A82" s="10"/>
      <c r="C82"/>
      <c r="F82" s="68"/>
      <c r="G82" s="69"/>
      <c r="H82" s="68"/>
      <c r="J82"/>
      <c r="K82"/>
      <c r="L82"/>
      <c r="M82"/>
      <c r="N82"/>
      <c r="O82"/>
      <c r="P82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1"/>
    </row>
    <row r="83" spans="1:28" ht="15.75" customHeight="1" hidden="1">
      <c r="A83" s="10"/>
      <c r="F83" s="68"/>
      <c r="G83" s="69"/>
      <c r="H83" s="68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1"/>
    </row>
    <row r="84" spans="1:28" ht="17.25" customHeight="1" hidden="1">
      <c r="A84" s="10"/>
      <c r="F84" s="68"/>
      <c r="G84" s="69"/>
      <c r="H84" s="68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1"/>
    </row>
    <row r="85" spans="1:28" ht="20.25" customHeight="1" hidden="1">
      <c r="A85" s="10"/>
      <c r="F85" s="68"/>
      <c r="G85" s="69"/>
      <c r="H85" s="68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1"/>
    </row>
    <row r="86" spans="1:28" ht="20.25" customHeight="1" hidden="1">
      <c r="A86" s="10"/>
      <c r="F86" s="68"/>
      <c r="G86" s="69"/>
      <c r="H86" s="68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1"/>
    </row>
    <row r="87" spans="1:28" ht="27" customHeight="1" hidden="1">
      <c r="A87" s="10"/>
      <c r="F87" s="68"/>
      <c r="G87" s="69"/>
      <c r="H87" s="68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1"/>
    </row>
    <row r="88" spans="1:28" ht="20.25" customHeight="1" hidden="1">
      <c r="A88" s="10"/>
      <c r="F88" s="68"/>
      <c r="G88" s="69"/>
      <c r="H88" s="68"/>
      <c r="I88" s="69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1"/>
    </row>
    <row r="89" spans="1:28" ht="15" hidden="1">
      <c r="A89" s="10"/>
      <c r="F89" s="68"/>
      <c r="G89" s="69"/>
      <c r="H89" s="68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1"/>
    </row>
    <row r="90" ht="15.75">
      <c r="A90" s="138"/>
    </row>
    <row r="91" ht="15">
      <c r="A91" s="10"/>
    </row>
    <row r="92" ht="15">
      <c r="A92" s="10"/>
    </row>
  </sheetData>
  <sheetProtection selectLockedCells="1" selectUnlockedCells="1"/>
  <mergeCells count="27">
    <mergeCell ref="D10:F10"/>
    <mergeCell ref="A1:AC1"/>
    <mergeCell ref="A2:AC2"/>
    <mergeCell ref="AA6:AC6"/>
    <mergeCell ref="X4:AC4"/>
    <mergeCell ref="E4:R4"/>
    <mergeCell ref="E6:T6"/>
    <mergeCell ref="D68:J68"/>
    <mergeCell ref="C20:D20"/>
    <mergeCell ref="D63:J63"/>
    <mergeCell ref="D64:J64"/>
    <mergeCell ref="D65:J65"/>
    <mergeCell ref="D62:J62"/>
    <mergeCell ref="B40:F40"/>
    <mergeCell ref="B33:F33"/>
    <mergeCell ref="C41:J41"/>
    <mergeCell ref="C42:J42"/>
    <mergeCell ref="C43:J43"/>
    <mergeCell ref="F8:AE8"/>
    <mergeCell ref="C16:D16"/>
    <mergeCell ref="C17:D17"/>
    <mergeCell ref="C18:D18"/>
    <mergeCell ref="C19:D19"/>
    <mergeCell ref="AB13:AB14"/>
    <mergeCell ref="U11:V11"/>
    <mergeCell ref="C13:F13"/>
    <mergeCell ref="C15:D15"/>
  </mergeCells>
  <printOptions horizontalCentered="1"/>
  <pageMargins left="0.3" right="0.3" top="0.57" bottom="0.73" header="0.5" footer="0.5"/>
  <pageSetup fitToHeight="1" fitToWidth="1" horizontalDpi="600" verticalDpi="600" orientation="portrait" scale="51" r:id="rId6"/>
  <headerFooter alignWithMargins="0">
    <oddFooter xml:space="preserve">&amp;R&amp;"Geneva,Italic"Revised 09/06/19  </oddFooter>
  </headerFooter>
  <legacyDrawing r:id="rId2"/>
  <tableParts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48" sqref="D48"/>
    </sheetView>
  </sheetViews>
  <sheetFormatPr defaultColWidth="9.00390625" defaultRowHeight="12"/>
  <cols>
    <col min="1" max="1" width="5.00390625" style="0" customWidth="1"/>
    <col min="2" max="2" width="24.875" style="0" bestFit="1" customWidth="1"/>
    <col min="3" max="7" width="12.00390625" style="0" bestFit="1" customWidth="1"/>
    <col min="8" max="8" width="11.125" style="0" bestFit="1" customWidth="1"/>
  </cols>
  <sheetData>
    <row r="2" ht="12">
      <c r="B2" t="s">
        <v>182</v>
      </c>
    </row>
    <row r="3" spans="1:7" ht="12">
      <c r="A3" s="99"/>
      <c r="C3" s="213" t="s">
        <v>32</v>
      </c>
      <c r="D3" s="213" t="s">
        <v>0</v>
      </c>
      <c r="E3" s="213" t="s">
        <v>1</v>
      </c>
      <c r="F3" s="213" t="s">
        <v>2</v>
      </c>
      <c r="G3" s="213" t="s">
        <v>33</v>
      </c>
    </row>
    <row r="4" spans="1:8" ht="14.25">
      <c r="A4" s="214" t="str">
        <f>'[1]Budget'!B15</f>
        <v>1.</v>
      </c>
      <c r="B4" s="251">
        <f>Budget!C15</f>
        <v>0</v>
      </c>
      <c r="C4" s="233">
        <f>Budget!$AD$15</f>
        <v>0</v>
      </c>
      <c r="D4" s="233">
        <f>Budget!$AE$15</f>
        <v>0</v>
      </c>
      <c r="E4" s="233">
        <f>Budget!AF15</f>
        <v>0</v>
      </c>
      <c r="F4" s="233">
        <f>Budget!AG15</f>
        <v>0</v>
      </c>
      <c r="G4" s="233">
        <f>Budget!AH15</f>
        <v>0</v>
      </c>
      <c r="H4" s="234"/>
    </row>
    <row r="5" spans="1:8" ht="14.25">
      <c r="A5" s="214" t="str">
        <f>'[1]Budget'!B16</f>
        <v>2.</v>
      </c>
      <c r="B5" s="251">
        <f>Budget!C16</f>
        <v>0</v>
      </c>
      <c r="C5" s="233">
        <f>Budget!AD16</f>
        <v>0</v>
      </c>
      <c r="D5" s="233">
        <f>Budget!AE16</f>
        <v>0</v>
      </c>
      <c r="E5" s="233">
        <f>Budget!AF16</f>
        <v>0</v>
      </c>
      <c r="F5" s="233">
        <f>Budget!AG16</f>
        <v>0</v>
      </c>
      <c r="G5" s="233">
        <f>Budget!AH16</f>
        <v>0</v>
      </c>
      <c r="H5" s="234"/>
    </row>
    <row r="6" spans="1:8" ht="14.25">
      <c r="A6" s="214" t="str">
        <f>'[1]Budget'!B17</f>
        <v>3.</v>
      </c>
      <c r="B6" s="251">
        <f>Budget!C17</f>
        <v>0</v>
      </c>
      <c r="C6" s="233">
        <f>Budget!AD17</f>
        <v>0</v>
      </c>
      <c r="D6" s="233">
        <f>Budget!AE17</f>
        <v>0</v>
      </c>
      <c r="E6" s="233">
        <f>Budget!AF17</f>
        <v>0</v>
      </c>
      <c r="F6" s="233">
        <f>Budget!AG17</f>
        <v>0</v>
      </c>
      <c r="G6" s="233">
        <f>Budget!AH17</f>
        <v>0</v>
      </c>
      <c r="H6" s="234"/>
    </row>
    <row r="7" spans="1:8" ht="14.25">
      <c r="A7" s="214" t="str">
        <f>'[1]Budget'!B18</f>
        <v>4.</v>
      </c>
      <c r="B7" s="251">
        <f>Budget!C18</f>
        <v>0</v>
      </c>
      <c r="C7" s="233">
        <f>Budget!AD18</f>
        <v>0</v>
      </c>
      <c r="D7" s="233">
        <f>Budget!AE18</f>
        <v>0</v>
      </c>
      <c r="E7" s="233">
        <f>Budget!AF18</f>
        <v>0</v>
      </c>
      <c r="F7" s="233">
        <f>Budget!AG18</f>
        <v>0</v>
      </c>
      <c r="G7" s="233">
        <f>Budget!AH18</f>
        <v>0</v>
      </c>
      <c r="H7" s="234"/>
    </row>
    <row r="8" spans="1:8" ht="14.25">
      <c r="A8" s="214" t="str">
        <f>'[1]Budget'!B19</f>
        <v>5.</v>
      </c>
      <c r="B8" s="251">
        <f>Budget!C19</f>
        <v>0</v>
      </c>
      <c r="C8" s="233">
        <f>Budget!AD19</f>
        <v>0</v>
      </c>
      <c r="D8" s="233">
        <f>Budget!AE19</f>
        <v>0</v>
      </c>
      <c r="E8" s="233">
        <f>Budget!AF19</f>
        <v>0</v>
      </c>
      <c r="F8" s="233">
        <f>Budget!AG19</f>
        <v>0</v>
      </c>
      <c r="G8" s="233">
        <f>Budget!AH19</f>
        <v>0</v>
      </c>
      <c r="H8" s="234"/>
    </row>
    <row r="9" spans="1:8" ht="15" thickBot="1">
      <c r="A9" s="214" t="str">
        <f>'[1]Budget'!B20</f>
        <v>6.</v>
      </c>
      <c r="B9" s="251">
        <f>Budget!C20</f>
        <v>0</v>
      </c>
      <c r="C9" s="246">
        <f>Budget!AD20</f>
        <v>0</v>
      </c>
      <c r="D9" s="246">
        <f>Budget!AE20</f>
        <v>0</v>
      </c>
      <c r="E9" s="246">
        <f>Budget!AF20</f>
        <v>0</v>
      </c>
      <c r="F9" s="246">
        <f>Budget!AG20</f>
        <v>0</v>
      </c>
      <c r="G9" s="246">
        <f>Budget!AH20</f>
        <v>0</v>
      </c>
      <c r="H9" s="234"/>
    </row>
    <row r="10" spans="1:8" ht="15">
      <c r="A10" s="214"/>
      <c r="B10" s="241" t="s">
        <v>184</v>
      </c>
      <c r="C10" s="245">
        <f>SUM(C4:C9)</f>
        <v>0</v>
      </c>
      <c r="D10" s="245">
        <f>SUM(D4:D9)</f>
        <v>0</v>
      </c>
      <c r="E10" s="245">
        <f>SUM(E4:E9)</f>
        <v>0</v>
      </c>
      <c r="F10" s="245">
        <f>SUM(F4:F9)</f>
        <v>0</v>
      </c>
      <c r="G10" s="245">
        <f>SUM(G4:G9)</f>
        <v>0</v>
      </c>
      <c r="H10" s="243">
        <f>SUM(C10:G10)</f>
        <v>0</v>
      </c>
    </row>
    <row r="11" spans="1:8" ht="14.25">
      <c r="A11" s="214"/>
      <c r="B11" s="214"/>
      <c r="C11" s="233"/>
      <c r="D11" s="233"/>
      <c r="E11" s="233"/>
      <c r="F11" s="233"/>
      <c r="G11" s="233"/>
      <c r="H11" s="234"/>
    </row>
    <row r="12" spans="1:8" ht="14.25">
      <c r="A12" s="214"/>
      <c r="B12" s="214"/>
      <c r="C12" s="233"/>
      <c r="D12" s="233"/>
      <c r="E12" s="233"/>
      <c r="F12" s="233"/>
      <c r="G12" s="233"/>
      <c r="H12" s="234"/>
    </row>
    <row r="13" spans="1:8" ht="14.25">
      <c r="A13" s="328" t="str">
        <f>'[1]Budget'!B23</f>
        <v>OTHER PERSONNEL (SHOW NUMBERS IN BOXES)</v>
      </c>
      <c r="B13" s="328"/>
      <c r="C13" s="233"/>
      <c r="D13" s="233"/>
      <c r="E13" s="233"/>
      <c r="F13" s="233"/>
      <c r="G13" s="233"/>
      <c r="H13" s="234"/>
    </row>
    <row r="14" spans="1:8" ht="14.25">
      <c r="A14" s="214" t="str">
        <f>'[1]Budget'!B24</f>
        <v>1.</v>
      </c>
      <c r="B14" s="236" t="str">
        <f>Budget!D24</f>
        <v> Post Doctoral Associates</v>
      </c>
      <c r="C14" s="233">
        <f>Budget!AD24</f>
        <v>0</v>
      </c>
      <c r="D14" s="233">
        <f>Budget!AE24</f>
        <v>0</v>
      </c>
      <c r="E14" s="233">
        <f>Budget!AF24</f>
        <v>0</v>
      </c>
      <c r="F14" s="233">
        <f>Budget!AG24</f>
        <v>0</v>
      </c>
      <c r="G14" s="233">
        <f>Budget!AH24</f>
        <v>0</v>
      </c>
      <c r="H14" s="234"/>
    </row>
    <row r="15" spans="1:8" ht="14.25">
      <c r="A15" s="214" t="str">
        <f>'[1]Budget'!B25</f>
        <v>2</v>
      </c>
      <c r="B15" s="236" t="str">
        <f>Budget!D25</f>
        <v> Graduate Students - 12M</v>
      </c>
      <c r="C15" s="233">
        <f>Budget!AD25</f>
        <v>0</v>
      </c>
      <c r="D15" s="233">
        <f>Budget!AE25</f>
        <v>0</v>
      </c>
      <c r="E15" s="233">
        <f>Budget!AF25</f>
        <v>0</v>
      </c>
      <c r="F15" s="233">
        <f>Budget!AG25</f>
        <v>0</v>
      </c>
      <c r="G15" s="233">
        <f>Budget!AH25</f>
        <v>0</v>
      </c>
      <c r="H15" s="234"/>
    </row>
    <row r="16" spans="1:8" ht="14.25">
      <c r="A16" s="214" t="str">
        <f>'[1]Budget'!B26</f>
        <v>3</v>
      </c>
      <c r="B16" s="236" t="str">
        <f>Budget!D26</f>
        <v> Graduate Students - 9M</v>
      </c>
      <c r="C16" s="233">
        <f>Budget!AD26</f>
        <v>0</v>
      </c>
      <c r="D16" s="233">
        <f>Budget!AE26</f>
        <v>0</v>
      </c>
      <c r="E16" s="233">
        <f>Budget!AF26</f>
        <v>0</v>
      </c>
      <c r="F16" s="233">
        <f>Budget!AG26</f>
        <v>0</v>
      </c>
      <c r="G16" s="233">
        <f>Budget!AH26</f>
        <v>0</v>
      </c>
      <c r="H16" s="234"/>
    </row>
    <row r="17" spans="1:8" ht="14.25">
      <c r="A17" s="214" t="str">
        <f>'[1]Budget'!B27</f>
        <v>4</v>
      </c>
      <c r="B17" s="236" t="str">
        <f>Budget!D27</f>
        <v> Undergraduate Students</v>
      </c>
      <c r="C17" s="233">
        <f>Budget!AD27</f>
        <v>0</v>
      </c>
      <c r="D17" s="233">
        <f>Budget!AE27</f>
        <v>0</v>
      </c>
      <c r="E17" s="233">
        <f>Budget!AF27</f>
        <v>0</v>
      </c>
      <c r="F17" s="233">
        <f>Budget!AG27</f>
        <v>0</v>
      </c>
      <c r="G17" s="233">
        <f>Budget!AH27</f>
        <v>0</v>
      </c>
      <c r="H17" s="234"/>
    </row>
    <row r="18" spans="1:8" ht="15" thickBot="1">
      <c r="A18" s="214" t="str">
        <f>'[1]Budget'!B28</f>
        <v>5</v>
      </c>
      <c r="B18" s="236" t="str">
        <f>Budget!D28</f>
        <v> Other: Student assistant</v>
      </c>
      <c r="C18" s="248">
        <f>Budget!AD28</f>
        <v>0</v>
      </c>
      <c r="D18" s="248">
        <f>Budget!AE28</f>
        <v>0</v>
      </c>
      <c r="E18" s="248">
        <f>Budget!AF28</f>
        <v>0</v>
      </c>
      <c r="F18" s="248">
        <f>Budget!AG28</f>
        <v>0</v>
      </c>
      <c r="G18" s="248">
        <f>Budget!AH28</f>
        <v>0</v>
      </c>
      <c r="H18" s="234"/>
    </row>
    <row r="19" spans="1:8" ht="15">
      <c r="A19" s="214"/>
      <c r="B19" s="244" t="s">
        <v>185</v>
      </c>
      <c r="C19" s="247">
        <f>SUM(C14:C18)</f>
        <v>0</v>
      </c>
      <c r="D19" s="247">
        <f>SUM(D14:D18)</f>
        <v>0</v>
      </c>
      <c r="E19" s="247">
        <f>SUM(E14:E18)</f>
        <v>0</v>
      </c>
      <c r="F19" s="247">
        <f>SUM(F14:F18)</f>
        <v>0</v>
      </c>
      <c r="G19" s="247">
        <f>SUM(G14:G18)</f>
        <v>0</v>
      </c>
      <c r="H19" s="243">
        <f>SUM(C19:G19)</f>
        <v>0</v>
      </c>
    </row>
    <row r="20" spans="1:8" ht="15.75" thickBot="1">
      <c r="A20" s="214"/>
      <c r="B20" s="244"/>
      <c r="C20" s="232"/>
      <c r="D20" s="232"/>
      <c r="E20" s="232"/>
      <c r="F20" s="232"/>
      <c r="G20" s="232"/>
      <c r="H20" s="242"/>
    </row>
    <row r="21" spans="1:8" ht="15.75" thickBot="1">
      <c r="A21" s="215"/>
      <c r="B21" s="244" t="s">
        <v>186</v>
      </c>
      <c r="C21" s="235">
        <f>C10+C19</f>
        <v>0</v>
      </c>
      <c r="D21" s="235">
        <f>D10+D19</f>
        <v>0</v>
      </c>
      <c r="E21" s="235">
        <f>E10+E19</f>
        <v>0</v>
      </c>
      <c r="F21" s="235">
        <f>F10+F19</f>
        <v>0</v>
      </c>
      <c r="G21" s="249">
        <f>G10+G19</f>
        <v>0</v>
      </c>
      <c r="H21" s="250">
        <f>SUM(C21:G21)</f>
        <v>0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1"/>
  <sheetViews>
    <sheetView zoomScalePageLayoutView="0" workbookViewId="0" topLeftCell="A1">
      <selection activeCell="G5" sqref="G5"/>
    </sheetView>
  </sheetViews>
  <sheetFormatPr defaultColWidth="9.00390625" defaultRowHeight="12"/>
  <cols>
    <col min="2" max="2" width="43.375" style="0" bestFit="1" customWidth="1"/>
    <col min="3" max="3" width="10.00390625" style="0" bestFit="1" customWidth="1"/>
    <col min="4" max="4" width="4.375" style="0" bestFit="1" customWidth="1"/>
    <col min="5" max="5" width="8.625" style="0" customWidth="1"/>
    <col min="6" max="6" width="8.125" style="0" customWidth="1"/>
    <col min="7" max="7" width="11.00390625" style="0" customWidth="1"/>
    <col min="8" max="8" width="8.125" style="0" customWidth="1"/>
    <col min="17" max="17" width="20.625" style="0" bestFit="1" customWidth="1"/>
  </cols>
  <sheetData>
    <row r="1" ht="12.75" thickBot="1"/>
    <row r="2" spans="2:13" ht="12">
      <c r="B2" s="258"/>
      <c r="C2" s="258"/>
      <c r="D2" s="258"/>
      <c r="E2" s="258"/>
      <c r="F2" s="258"/>
      <c r="G2" s="258"/>
      <c r="H2" s="258"/>
      <c r="I2" s="329" t="s">
        <v>190</v>
      </c>
      <c r="J2" s="330"/>
      <c r="K2" s="330"/>
      <c r="L2" s="330"/>
      <c r="M2" s="331"/>
    </row>
    <row r="3" spans="2:18" ht="33.75">
      <c r="B3" s="278" t="str">
        <f>Budget!C13</f>
        <v>SENIOR PERSONNEL: PI/PD, Co-PI'S, Faculty and Other Senior Associates</v>
      </c>
      <c r="C3" s="278" t="str">
        <f>Budget!H14</f>
        <v>Base Salary</v>
      </c>
      <c r="D3" s="278" t="str">
        <f>Budget!L14</f>
        <v>Appt</v>
      </c>
      <c r="E3" s="279" t="str">
        <f>Budget!J14</f>
        <v>Fringe Rate</v>
      </c>
      <c r="F3" s="278" t="s">
        <v>198</v>
      </c>
      <c r="G3" s="295" t="s">
        <v>201</v>
      </c>
      <c r="H3" s="278" t="s">
        <v>199</v>
      </c>
      <c r="I3" s="281" t="s">
        <v>32</v>
      </c>
      <c r="J3" s="280" t="s">
        <v>0</v>
      </c>
      <c r="K3" s="280" t="s">
        <v>1</v>
      </c>
      <c r="L3" s="280" t="s">
        <v>2</v>
      </c>
      <c r="M3" s="282" t="s">
        <v>33</v>
      </c>
      <c r="Q3" s="292"/>
      <c r="R3" s="259"/>
    </row>
    <row r="4" spans="2:18" ht="12">
      <c r="B4" s="272">
        <f>Budget!C15</f>
        <v>0</v>
      </c>
      <c r="C4" s="273">
        <f>Budget!H15</f>
        <v>0</v>
      </c>
      <c r="D4" s="274">
        <f>Budget!L15</f>
        <v>3</v>
      </c>
      <c r="E4" s="275">
        <f>Budget!J15</f>
        <v>0.153</v>
      </c>
      <c r="F4" s="276">
        <f>Budget!J73</f>
        <v>0.54</v>
      </c>
      <c r="G4" s="270">
        <v>450</v>
      </c>
      <c r="H4" s="277">
        <f aca="true" t="shared" si="0" ref="H4:H9">C4/G4</f>
        <v>0</v>
      </c>
      <c r="I4" s="283">
        <f>(H4*(1+E4))*(1+F4)</f>
        <v>0</v>
      </c>
      <c r="J4" s="277">
        <f aca="true" t="shared" si="1" ref="J4:M9">I4*1.02</f>
        <v>0</v>
      </c>
      <c r="K4" s="277">
        <f t="shared" si="1"/>
        <v>0</v>
      </c>
      <c r="L4" s="277">
        <f t="shared" si="1"/>
        <v>0</v>
      </c>
      <c r="M4" s="284">
        <f t="shared" si="1"/>
        <v>0</v>
      </c>
      <c r="Q4" s="332"/>
      <c r="R4" s="332"/>
    </row>
    <row r="5" spans="2:18" ht="12">
      <c r="B5" s="272">
        <f>Budget!C16</f>
        <v>0</v>
      </c>
      <c r="C5" s="273">
        <f>Budget!H16</f>
        <v>0</v>
      </c>
      <c r="D5" s="274">
        <f>Budget!L16</f>
        <v>3</v>
      </c>
      <c r="E5" s="275">
        <f>Budget!J16</f>
        <v>0.153</v>
      </c>
      <c r="F5" s="276">
        <f>Budget!J73</f>
        <v>0.54</v>
      </c>
      <c r="G5" s="270"/>
      <c r="H5" s="277" t="e">
        <f t="shared" si="0"/>
        <v>#DIV/0!</v>
      </c>
      <c r="I5" s="283" t="e">
        <f aca="true" t="shared" si="2" ref="I5:I16">(H5*(1+E5))*(1+F5)</f>
        <v>#DIV/0!</v>
      </c>
      <c r="J5" s="277" t="e">
        <f t="shared" si="1"/>
        <v>#DIV/0!</v>
      </c>
      <c r="K5" s="277" t="e">
        <f t="shared" si="1"/>
        <v>#DIV/0!</v>
      </c>
      <c r="L5" s="277" t="e">
        <f t="shared" si="1"/>
        <v>#DIV/0!</v>
      </c>
      <c r="M5" s="284" t="e">
        <f t="shared" si="1"/>
        <v>#DIV/0!</v>
      </c>
      <c r="Q5" s="259"/>
      <c r="R5" s="293"/>
    </row>
    <row r="6" spans="2:18" ht="12">
      <c r="B6" s="272">
        <f>Budget!C17</f>
        <v>0</v>
      </c>
      <c r="C6" s="273">
        <f>Budget!H17</f>
        <v>0</v>
      </c>
      <c r="D6" s="274">
        <f>Budget!L17</f>
        <v>3</v>
      </c>
      <c r="E6" s="275">
        <f>Budget!J17</f>
        <v>0.153</v>
      </c>
      <c r="F6" s="276">
        <f>Budget!J73</f>
        <v>0.54</v>
      </c>
      <c r="G6" s="270"/>
      <c r="H6" s="277" t="e">
        <f t="shared" si="0"/>
        <v>#DIV/0!</v>
      </c>
      <c r="I6" s="283" t="e">
        <f t="shared" si="2"/>
        <v>#DIV/0!</v>
      </c>
      <c r="J6" s="277" t="e">
        <f t="shared" si="1"/>
        <v>#DIV/0!</v>
      </c>
      <c r="K6" s="277" t="e">
        <f t="shared" si="1"/>
        <v>#DIV/0!</v>
      </c>
      <c r="L6" s="277" t="e">
        <f t="shared" si="1"/>
        <v>#DIV/0!</v>
      </c>
      <c r="M6" s="284" t="e">
        <f t="shared" si="1"/>
        <v>#DIV/0!</v>
      </c>
      <c r="Q6" s="259"/>
      <c r="R6" s="293"/>
    </row>
    <row r="7" spans="2:18" ht="12">
      <c r="B7" s="272">
        <f>Budget!C18</f>
        <v>0</v>
      </c>
      <c r="C7" s="273">
        <f>Budget!H18</f>
        <v>0</v>
      </c>
      <c r="D7" s="274">
        <f>Budget!L18</f>
        <v>9</v>
      </c>
      <c r="E7" s="275">
        <f>Budget!J18</f>
        <v>0.249</v>
      </c>
      <c r="F7" s="276">
        <f>Budget!J73</f>
        <v>0.54</v>
      </c>
      <c r="G7" s="270"/>
      <c r="H7" s="277" t="e">
        <f t="shared" si="0"/>
        <v>#DIV/0!</v>
      </c>
      <c r="I7" s="283" t="e">
        <f t="shared" si="2"/>
        <v>#DIV/0!</v>
      </c>
      <c r="J7" s="277" t="e">
        <f t="shared" si="1"/>
        <v>#DIV/0!</v>
      </c>
      <c r="K7" s="277" t="e">
        <f t="shared" si="1"/>
        <v>#DIV/0!</v>
      </c>
      <c r="L7" s="277" t="e">
        <f t="shared" si="1"/>
        <v>#DIV/0!</v>
      </c>
      <c r="M7" s="284" t="e">
        <f t="shared" si="1"/>
        <v>#DIV/0!</v>
      </c>
      <c r="Q7" s="259"/>
      <c r="R7" s="259"/>
    </row>
    <row r="8" spans="2:18" ht="12">
      <c r="B8" s="272">
        <f>Budget!C19</f>
        <v>0</v>
      </c>
      <c r="C8" s="273">
        <f>Budget!H19</f>
        <v>0</v>
      </c>
      <c r="D8" s="274">
        <f>Budget!L19</f>
        <v>9</v>
      </c>
      <c r="E8" s="275">
        <f>Budget!J19</f>
        <v>0.249</v>
      </c>
      <c r="F8" s="276">
        <f>Budget!J73</f>
        <v>0.54</v>
      </c>
      <c r="G8" s="270"/>
      <c r="H8" s="277" t="e">
        <f t="shared" si="0"/>
        <v>#DIV/0!</v>
      </c>
      <c r="I8" s="283" t="e">
        <f t="shared" si="2"/>
        <v>#DIV/0!</v>
      </c>
      <c r="J8" s="277" t="e">
        <f t="shared" si="1"/>
        <v>#DIV/0!</v>
      </c>
      <c r="K8" s="277" t="e">
        <f t="shared" si="1"/>
        <v>#DIV/0!</v>
      </c>
      <c r="L8" s="277" t="e">
        <f t="shared" si="1"/>
        <v>#DIV/0!</v>
      </c>
      <c r="M8" s="284" t="e">
        <f t="shared" si="1"/>
        <v>#DIV/0!</v>
      </c>
      <c r="Q8" s="259"/>
      <c r="R8" s="259"/>
    </row>
    <row r="9" spans="2:18" ht="12">
      <c r="B9" s="272">
        <f>Budget!C20</f>
        <v>0</v>
      </c>
      <c r="C9" s="273">
        <f>Budget!H20</f>
        <v>0</v>
      </c>
      <c r="D9" s="274">
        <f>Budget!L20</f>
        <v>9</v>
      </c>
      <c r="E9" s="275">
        <f>Budget!J20</f>
        <v>0.249</v>
      </c>
      <c r="F9" s="276">
        <f>Budget!J73</f>
        <v>0.54</v>
      </c>
      <c r="G9" s="270"/>
      <c r="H9" s="277" t="e">
        <f t="shared" si="0"/>
        <v>#DIV/0!</v>
      </c>
      <c r="I9" s="283" t="e">
        <f t="shared" si="2"/>
        <v>#DIV/0!</v>
      </c>
      <c r="J9" s="277" t="e">
        <f t="shared" si="1"/>
        <v>#DIV/0!</v>
      </c>
      <c r="K9" s="277" t="e">
        <f t="shared" si="1"/>
        <v>#DIV/0!</v>
      </c>
      <c r="L9" s="277" t="e">
        <f t="shared" si="1"/>
        <v>#DIV/0!</v>
      </c>
      <c r="M9" s="284" t="e">
        <f t="shared" si="1"/>
        <v>#DIV/0!</v>
      </c>
      <c r="Q9" s="294"/>
      <c r="R9" s="294"/>
    </row>
    <row r="10" spans="2:18" ht="12.75" thickBot="1">
      <c r="B10" s="259"/>
      <c r="C10" s="259"/>
      <c r="D10" s="257"/>
      <c r="E10" s="257"/>
      <c r="F10" s="257"/>
      <c r="G10" s="257"/>
      <c r="H10" s="257"/>
      <c r="I10" s="285"/>
      <c r="J10" s="260"/>
      <c r="K10" s="260"/>
      <c r="L10" s="260"/>
      <c r="M10" s="286"/>
      <c r="Q10" s="333" t="s">
        <v>200</v>
      </c>
      <c r="R10" s="333"/>
    </row>
    <row r="11" spans="2:18" ht="12">
      <c r="B11" s="291" t="str">
        <f>Budget!B23</f>
        <v>OTHER PERSONNEL (SHOW NUMBERS IN BOXES)</v>
      </c>
      <c r="C11" s="259"/>
      <c r="D11" s="257"/>
      <c r="E11" s="257"/>
      <c r="F11" s="257"/>
      <c r="G11" s="257"/>
      <c r="H11" s="257"/>
      <c r="I11" s="285"/>
      <c r="J11" s="260"/>
      <c r="K11" s="260"/>
      <c r="L11" s="260"/>
      <c r="M11" s="286"/>
      <c r="Q11" s="329" t="s">
        <v>191</v>
      </c>
      <c r="R11" s="331"/>
    </row>
    <row r="12" spans="2:18" ht="12">
      <c r="B12" s="272" t="str">
        <f>Budget!D24</f>
        <v> Post Doctoral Associates</v>
      </c>
      <c r="C12" s="273">
        <f>Budget!H24</f>
        <v>0</v>
      </c>
      <c r="D12" s="274">
        <f>Budget!L24</f>
        <v>12</v>
      </c>
      <c r="E12" s="275">
        <f>Budget!J24</f>
        <v>0.292</v>
      </c>
      <c r="F12" s="276">
        <f>Budget!J73</f>
        <v>0.54</v>
      </c>
      <c r="G12" s="270"/>
      <c r="H12" s="277" t="e">
        <f>C12/G12</f>
        <v>#DIV/0!</v>
      </c>
      <c r="I12" s="283" t="e">
        <f>(H12*(1+E12))*(1+F12)</f>
        <v>#DIV/0!</v>
      </c>
      <c r="J12" s="277" t="e">
        <f aca="true" t="shared" si="3" ref="J12:M14">I12*1.02</f>
        <v>#DIV/0!</v>
      </c>
      <c r="K12" s="277" t="e">
        <f t="shared" si="3"/>
        <v>#DIV/0!</v>
      </c>
      <c r="L12" s="277" t="e">
        <f t="shared" si="3"/>
        <v>#DIV/0!</v>
      </c>
      <c r="M12" s="284" t="e">
        <f t="shared" si="3"/>
        <v>#DIV/0!</v>
      </c>
      <c r="Q12" s="261" t="s">
        <v>194</v>
      </c>
      <c r="R12" s="262">
        <v>1950</v>
      </c>
    </row>
    <row r="13" spans="2:18" ht="12">
      <c r="B13" s="272" t="str">
        <f>Budget!D25</f>
        <v> Graduate Students - 12M</v>
      </c>
      <c r="C13" s="273">
        <f>Budget!H25</f>
        <v>26000</v>
      </c>
      <c r="D13" s="274">
        <f>Budget!L25</f>
        <v>12</v>
      </c>
      <c r="E13" s="275">
        <f>Budget!J25</f>
        <v>0.124</v>
      </c>
      <c r="F13" s="276">
        <f>Budget!J73</f>
        <v>0.54</v>
      </c>
      <c r="G13" s="270">
        <v>1040</v>
      </c>
      <c r="H13" s="277">
        <f>C13/G13</f>
        <v>25</v>
      </c>
      <c r="I13" s="283">
        <f>(H13*(1+E13))*(1+F13)</f>
        <v>43.274</v>
      </c>
      <c r="J13" s="277">
        <f t="shared" si="3"/>
        <v>44.13948</v>
      </c>
      <c r="K13" s="277">
        <f t="shared" si="3"/>
        <v>45.0222696</v>
      </c>
      <c r="L13" s="277">
        <f t="shared" si="3"/>
        <v>45.922714992</v>
      </c>
      <c r="M13" s="284">
        <f t="shared" si="3"/>
        <v>46.84116929184</v>
      </c>
      <c r="Q13" s="261" t="s">
        <v>195</v>
      </c>
      <c r="R13" s="262">
        <v>1500</v>
      </c>
    </row>
    <row r="14" spans="2:18" ht="12">
      <c r="B14" s="272" t="str">
        <f>Budget!D26</f>
        <v> Graduate Students - 9M</v>
      </c>
      <c r="C14" s="273">
        <f>Budget!H26</f>
        <v>21500</v>
      </c>
      <c r="D14" s="274">
        <f>Budget!L26</f>
        <v>9</v>
      </c>
      <c r="E14" s="275">
        <f>Budget!J26</f>
        <v>0.124</v>
      </c>
      <c r="F14" s="276">
        <f>Budget!J73</f>
        <v>0.54</v>
      </c>
      <c r="G14" s="270">
        <v>800</v>
      </c>
      <c r="H14" s="277">
        <f>C14/G14</f>
        <v>26.875</v>
      </c>
      <c r="I14" s="283">
        <f>(H14*(1+E14))*(1+F14)</f>
        <v>46.51955</v>
      </c>
      <c r="J14" s="277">
        <f t="shared" si="3"/>
        <v>47.449941</v>
      </c>
      <c r="K14" s="277">
        <f t="shared" si="3"/>
        <v>48.39893982</v>
      </c>
      <c r="L14" s="277">
        <f t="shared" si="3"/>
        <v>49.36691861640001</v>
      </c>
      <c r="M14" s="284">
        <f t="shared" si="3"/>
        <v>50.35425698872801</v>
      </c>
      <c r="Q14" s="261" t="s">
        <v>192</v>
      </c>
      <c r="R14" s="263">
        <v>450</v>
      </c>
    </row>
    <row r="15" spans="2:18" ht="12">
      <c r="B15" s="272" t="str">
        <f>Budget!D27</f>
        <v> Undergraduate Students</v>
      </c>
      <c r="C15" s="273">
        <f>Budget!H27</f>
        <v>0</v>
      </c>
      <c r="D15" s="274">
        <f>Budget!L27</f>
        <v>12</v>
      </c>
      <c r="E15" s="275">
        <f>Budget!J27</f>
        <v>0.016</v>
      </c>
      <c r="F15" s="276">
        <f>Budget!J73</f>
        <v>0.54</v>
      </c>
      <c r="G15" s="270"/>
      <c r="H15" s="277" t="e">
        <f>C15/G15</f>
        <v>#DIV/0!</v>
      </c>
      <c r="I15" s="283" t="e">
        <f t="shared" si="2"/>
        <v>#DIV/0!</v>
      </c>
      <c r="J15" s="277" t="e">
        <f aca="true" t="shared" si="4" ref="J15:M16">I15*1.02</f>
        <v>#DIV/0!</v>
      </c>
      <c r="K15" s="277" t="e">
        <f t="shared" si="4"/>
        <v>#DIV/0!</v>
      </c>
      <c r="L15" s="277" t="e">
        <f t="shared" si="4"/>
        <v>#DIV/0!</v>
      </c>
      <c r="M15" s="284" t="e">
        <f t="shared" si="4"/>
        <v>#DIV/0!</v>
      </c>
      <c r="Q15" s="264" t="s">
        <v>193</v>
      </c>
      <c r="R15" s="265">
        <v>400</v>
      </c>
    </row>
    <row r="16" spans="2:18" ht="12.75" thickBot="1">
      <c r="B16" s="272" t="str">
        <f>Budget!D28</f>
        <v> Other: Student assistant</v>
      </c>
      <c r="C16" s="273">
        <f>Budget!H28</f>
        <v>6500</v>
      </c>
      <c r="D16" s="274">
        <f>Budget!L28</f>
        <v>12</v>
      </c>
      <c r="E16" s="275">
        <f>Budget!J28</f>
        <v>0.016</v>
      </c>
      <c r="F16" s="276">
        <f>Budget!J73</f>
        <v>0.54</v>
      </c>
      <c r="G16" s="270"/>
      <c r="H16" s="277" t="e">
        <f>C16/G16</f>
        <v>#DIV/0!</v>
      </c>
      <c r="I16" s="287" t="e">
        <f t="shared" si="2"/>
        <v>#DIV/0!</v>
      </c>
      <c r="J16" s="288" t="e">
        <f t="shared" si="4"/>
        <v>#DIV/0!</v>
      </c>
      <c r="K16" s="288" t="e">
        <f t="shared" si="4"/>
        <v>#DIV/0!</v>
      </c>
      <c r="L16" s="288" t="e">
        <f t="shared" si="4"/>
        <v>#DIV/0!</v>
      </c>
      <c r="M16" s="289" t="e">
        <f t="shared" si="4"/>
        <v>#DIV/0!</v>
      </c>
      <c r="Q16" s="266" t="s">
        <v>196</v>
      </c>
      <c r="R16" s="267">
        <v>800</v>
      </c>
    </row>
    <row r="17" spans="17:18" ht="12.75" thickBot="1">
      <c r="Q17" s="268" t="s">
        <v>197</v>
      </c>
      <c r="R17" s="269">
        <v>1040</v>
      </c>
    </row>
    <row r="25" ht="12">
      <c r="P25" s="256"/>
    </row>
    <row r="30" ht="14.25">
      <c r="E30" s="271"/>
    </row>
    <row r="31" ht="12">
      <c r="F31" s="290"/>
    </row>
  </sheetData>
  <sheetProtection/>
  <mergeCells count="4">
    <mergeCell ref="I2:M2"/>
    <mergeCell ref="Q4:R4"/>
    <mergeCell ref="Q11:R11"/>
    <mergeCell ref="Q10:R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175"/>
  <sheetViews>
    <sheetView zoomScalePageLayoutView="0" workbookViewId="0" topLeftCell="A7">
      <selection activeCell="A34" sqref="A34"/>
    </sheetView>
  </sheetViews>
  <sheetFormatPr defaultColWidth="11.375" defaultRowHeight="12"/>
  <cols>
    <col min="1" max="1" width="11.75390625" style="0" bestFit="1" customWidth="1"/>
    <col min="2" max="2" width="11.375" style="0" customWidth="1"/>
    <col min="3" max="3" width="16.375" style="0" customWidth="1"/>
    <col min="4" max="4" width="1.875" style="0" customWidth="1"/>
    <col min="5" max="7" width="11.375" style="0" customWidth="1"/>
    <col min="8" max="8" width="14.00390625" style="0" customWidth="1"/>
    <col min="9" max="9" width="2.125" style="0" customWidth="1"/>
    <col min="10" max="12" width="11.375" style="0" customWidth="1"/>
    <col min="13" max="13" width="7.00390625" style="0" customWidth="1"/>
    <col min="14" max="14" width="9.125" style="0" customWidth="1"/>
  </cols>
  <sheetData>
    <row r="1" ht="12">
      <c r="A1" t="s">
        <v>70</v>
      </c>
    </row>
    <row r="2" ht="12">
      <c r="A2" t="s">
        <v>77</v>
      </c>
    </row>
    <row r="3" ht="12">
      <c r="A3" t="s">
        <v>71</v>
      </c>
    </row>
    <row r="4" ht="12">
      <c r="A4" t="s">
        <v>72</v>
      </c>
    </row>
    <row r="5" ht="12">
      <c r="A5" t="s">
        <v>73</v>
      </c>
    </row>
    <row r="6" ht="12">
      <c r="A6" t="s">
        <v>74</v>
      </c>
    </row>
    <row r="7" ht="12">
      <c r="A7" t="s">
        <v>78</v>
      </c>
    </row>
    <row r="8" ht="12">
      <c r="A8" t="s">
        <v>75</v>
      </c>
    </row>
    <row r="9" ht="12">
      <c r="A9" t="s">
        <v>76</v>
      </c>
    </row>
    <row r="10" ht="12">
      <c r="A10" t="s">
        <v>150</v>
      </c>
    </row>
    <row r="11" ht="12">
      <c r="A11" s="99" t="s">
        <v>123</v>
      </c>
    </row>
    <row r="12" ht="12">
      <c r="A12" s="134">
        <v>38234</v>
      </c>
    </row>
    <row r="13" ht="12">
      <c r="A13" s="114" t="s">
        <v>99</v>
      </c>
    </row>
    <row r="14" ht="12">
      <c r="A14" s="114" t="s">
        <v>100</v>
      </c>
    </row>
    <row r="15" ht="12">
      <c r="A15" s="114" t="s">
        <v>116</v>
      </c>
    </row>
    <row r="16" ht="12">
      <c r="A16" s="114" t="s">
        <v>117</v>
      </c>
    </row>
    <row r="17" ht="12">
      <c r="A17" s="114" t="s">
        <v>121</v>
      </c>
    </row>
    <row r="18" ht="12">
      <c r="A18" s="134">
        <v>38236</v>
      </c>
    </row>
    <row r="19" ht="12">
      <c r="A19" s="113" t="s">
        <v>124</v>
      </c>
    </row>
    <row r="20" ht="12">
      <c r="A20" s="113" t="s">
        <v>126</v>
      </c>
    </row>
    <row r="21" ht="12">
      <c r="A21" s="113" t="s">
        <v>127</v>
      </c>
    </row>
    <row r="22" ht="12">
      <c r="A22" s="113" t="s">
        <v>128</v>
      </c>
    </row>
    <row r="23" ht="12">
      <c r="A23" s="113" t="s">
        <v>129</v>
      </c>
    </row>
    <row r="24" ht="12">
      <c r="A24" s="113" t="s">
        <v>132</v>
      </c>
    </row>
    <row r="25" ht="12">
      <c r="A25" s="113" t="s">
        <v>142</v>
      </c>
    </row>
    <row r="26" ht="12">
      <c r="A26" s="113" t="s">
        <v>137</v>
      </c>
    </row>
    <row r="27" ht="12">
      <c r="A27" s="113" t="s">
        <v>138</v>
      </c>
    </row>
    <row r="28" ht="12">
      <c r="A28" s="113" t="s">
        <v>140</v>
      </c>
    </row>
    <row r="29" ht="12">
      <c r="A29" s="113" t="s">
        <v>141</v>
      </c>
    </row>
    <row r="30" ht="12">
      <c r="A30" s="113" t="s">
        <v>144</v>
      </c>
    </row>
    <row r="31" ht="12">
      <c r="A31" s="113" t="s">
        <v>145</v>
      </c>
    </row>
    <row r="32" ht="12">
      <c r="A32" s="113" t="s">
        <v>151</v>
      </c>
    </row>
    <row r="33" ht="12">
      <c r="A33" s="113" t="s">
        <v>156</v>
      </c>
    </row>
    <row r="34" ht="12">
      <c r="A34" s="113" t="s">
        <v>155</v>
      </c>
    </row>
    <row r="35" ht="12">
      <c r="A35" s="113"/>
    </row>
    <row r="36" ht="12">
      <c r="A36" t="s">
        <v>122</v>
      </c>
    </row>
    <row r="37" ht="15">
      <c r="A37" s="112" t="s">
        <v>120</v>
      </c>
    </row>
    <row r="38" ht="12">
      <c r="A38" s="99" t="s">
        <v>79</v>
      </c>
    </row>
    <row r="39" ht="12">
      <c r="A39" s="100" t="s">
        <v>88</v>
      </c>
    </row>
    <row r="40" ht="12">
      <c r="A40" s="100" t="s">
        <v>89</v>
      </c>
    </row>
    <row r="41" ht="12">
      <c r="A41" s="100" t="s">
        <v>97</v>
      </c>
    </row>
    <row r="42" ht="12">
      <c r="A42" s="100" t="s">
        <v>90</v>
      </c>
    </row>
    <row r="43" ht="12">
      <c r="A43" s="100" t="s">
        <v>91</v>
      </c>
    </row>
    <row r="44" ht="12">
      <c r="A44" s="100" t="s">
        <v>87</v>
      </c>
    </row>
    <row r="45" spans="1:10" ht="12">
      <c r="A45" s="101" t="s">
        <v>84</v>
      </c>
      <c r="B45" t="s">
        <v>92</v>
      </c>
      <c r="E45" t="s">
        <v>93</v>
      </c>
      <c r="J45" t="s">
        <v>94</v>
      </c>
    </row>
    <row r="46" spans="1:10" ht="12">
      <c r="A46" s="101" t="s">
        <v>80</v>
      </c>
      <c r="B46" t="s">
        <v>92</v>
      </c>
      <c r="E46" t="s">
        <v>93</v>
      </c>
      <c r="J46" t="s">
        <v>94</v>
      </c>
    </row>
    <row r="47" spans="1:10" ht="12">
      <c r="A47" s="101" t="s">
        <v>81</v>
      </c>
      <c r="B47" t="s">
        <v>92</v>
      </c>
      <c r="E47" t="s">
        <v>93</v>
      </c>
      <c r="J47" t="s">
        <v>94</v>
      </c>
    </row>
    <row r="48" spans="1:10" ht="12">
      <c r="A48" s="101" t="s">
        <v>82</v>
      </c>
      <c r="B48" t="s">
        <v>92</v>
      </c>
      <c r="E48" t="s">
        <v>93</v>
      </c>
      <c r="J48" t="s">
        <v>94</v>
      </c>
    </row>
    <row r="49" spans="1:10" ht="12">
      <c r="A49" s="101" t="s">
        <v>83</v>
      </c>
      <c r="B49" t="s">
        <v>92</v>
      </c>
      <c r="E49" t="s">
        <v>93</v>
      </c>
      <c r="J49" t="s">
        <v>94</v>
      </c>
    </row>
    <row r="50" ht="12">
      <c r="A50" s="100" t="s">
        <v>101</v>
      </c>
    </row>
    <row r="51" ht="12">
      <c r="A51" s="99" t="s">
        <v>95</v>
      </c>
    </row>
    <row r="52" ht="12">
      <c r="A52" s="100" t="s">
        <v>88</v>
      </c>
    </row>
    <row r="53" ht="12">
      <c r="A53" s="100" t="s">
        <v>89</v>
      </c>
    </row>
    <row r="54" ht="12">
      <c r="A54" s="100" t="s">
        <v>97</v>
      </c>
    </row>
    <row r="55" ht="12">
      <c r="A55" s="100" t="s">
        <v>85</v>
      </c>
    </row>
    <row r="56" ht="12">
      <c r="A56" s="100" t="s">
        <v>86</v>
      </c>
    </row>
    <row r="57" ht="12">
      <c r="A57" s="100" t="s">
        <v>96</v>
      </c>
    </row>
    <row r="58" spans="1:10" ht="12">
      <c r="A58" s="101" t="s">
        <v>84</v>
      </c>
      <c r="B58" t="s">
        <v>92</v>
      </c>
      <c r="E58" t="s">
        <v>98</v>
      </c>
      <c r="J58" t="s">
        <v>102</v>
      </c>
    </row>
    <row r="59" spans="1:10" ht="12">
      <c r="A59" s="101" t="s">
        <v>80</v>
      </c>
      <c r="B59" t="s">
        <v>92</v>
      </c>
      <c r="E59" t="s">
        <v>98</v>
      </c>
      <c r="J59" t="s">
        <v>102</v>
      </c>
    </row>
    <row r="60" spans="1:10" ht="12">
      <c r="A60" s="101" t="s">
        <v>81</v>
      </c>
      <c r="B60" t="s">
        <v>92</v>
      </c>
      <c r="E60" t="s">
        <v>98</v>
      </c>
      <c r="J60" t="s">
        <v>102</v>
      </c>
    </row>
    <row r="61" spans="1:10" ht="12">
      <c r="A61" s="101" t="s">
        <v>82</v>
      </c>
      <c r="B61" t="s">
        <v>92</v>
      </c>
      <c r="E61" t="s">
        <v>98</v>
      </c>
      <c r="J61" t="s">
        <v>102</v>
      </c>
    </row>
    <row r="62" spans="1:10" ht="12">
      <c r="A62" s="101" t="s">
        <v>83</v>
      </c>
      <c r="B62" t="s">
        <v>92</v>
      </c>
      <c r="E62" t="s">
        <v>98</v>
      </c>
      <c r="J62" t="s">
        <v>102</v>
      </c>
    </row>
    <row r="63" ht="12">
      <c r="A63" s="100" t="s">
        <v>101</v>
      </c>
    </row>
    <row r="64" ht="12">
      <c r="A64" s="99" t="s">
        <v>103</v>
      </c>
    </row>
    <row r="65" ht="12">
      <c r="A65" s="100" t="s">
        <v>89</v>
      </c>
    </row>
    <row r="66" ht="12">
      <c r="A66" s="100" t="s">
        <v>104</v>
      </c>
    </row>
    <row r="67" spans="1:2" ht="12">
      <c r="A67" s="101" t="s">
        <v>84</v>
      </c>
      <c r="B67" s="99" t="s">
        <v>58</v>
      </c>
    </row>
    <row r="68" spans="1:2" ht="12">
      <c r="A68" s="101" t="s">
        <v>80</v>
      </c>
      <c r="B68" s="99" t="s">
        <v>58</v>
      </c>
    </row>
    <row r="69" spans="1:2" ht="12">
      <c r="A69" s="101" t="s">
        <v>81</v>
      </c>
      <c r="B69" s="99" t="s">
        <v>58</v>
      </c>
    </row>
    <row r="70" spans="1:2" ht="12">
      <c r="A70" s="101" t="s">
        <v>82</v>
      </c>
      <c r="B70" s="99" t="s">
        <v>58</v>
      </c>
    </row>
    <row r="71" spans="1:2" ht="12">
      <c r="A71" s="101" t="s">
        <v>83</v>
      </c>
      <c r="B71" s="99" t="s">
        <v>58</v>
      </c>
    </row>
    <row r="72" ht="12">
      <c r="A72" s="100" t="s">
        <v>105</v>
      </c>
    </row>
    <row r="73" ht="12">
      <c r="A73" s="103" t="s">
        <v>111</v>
      </c>
    </row>
    <row r="74" ht="12">
      <c r="A74" s="100" t="s">
        <v>89</v>
      </c>
    </row>
    <row r="75" ht="12">
      <c r="A75" s="100" t="s">
        <v>108</v>
      </c>
    </row>
    <row r="76" spans="1:15" ht="12">
      <c r="A76" s="101" t="s">
        <v>84</v>
      </c>
      <c r="B76" t="s">
        <v>106</v>
      </c>
      <c r="G76" t="s">
        <v>107</v>
      </c>
      <c r="O76" t="s">
        <v>112</v>
      </c>
    </row>
    <row r="77" spans="1:7" ht="12">
      <c r="A77" s="101" t="s">
        <v>80</v>
      </c>
      <c r="B77" t="s">
        <v>106</v>
      </c>
      <c r="G77" t="s">
        <v>107</v>
      </c>
    </row>
    <row r="78" spans="1:7" ht="12">
      <c r="A78" s="101" t="s">
        <v>81</v>
      </c>
      <c r="B78" t="s">
        <v>106</v>
      </c>
      <c r="G78" t="s">
        <v>107</v>
      </c>
    </row>
    <row r="79" spans="1:7" ht="12">
      <c r="A79" s="101" t="s">
        <v>82</v>
      </c>
      <c r="B79" t="s">
        <v>106</v>
      </c>
      <c r="G79" t="s">
        <v>107</v>
      </c>
    </row>
    <row r="80" spans="1:7" ht="12">
      <c r="A80" s="101" t="s">
        <v>83</v>
      </c>
      <c r="B80" t="s">
        <v>106</v>
      </c>
      <c r="G80" t="s">
        <v>107</v>
      </c>
    </row>
    <row r="81" ht="12">
      <c r="A81" s="100" t="s">
        <v>22</v>
      </c>
    </row>
    <row r="82" spans="1:7" ht="12">
      <c r="A82" s="101" t="s">
        <v>84</v>
      </c>
      <c r="B82" t="s">
        <v>109</v>
      </c>
      <c r="G82" t="s">
        <v>110</v>
      </c>
    </row>
    <row r="83" spans="1:7" ht="12">
      <c r="A83" s="101" t="s">
        <v>80</v>
      </c>
      <c r="B83" t="s">
        <v>109</v>
      </c>
      <c r="G83" t="s">
        <v>110</v>
      </c>
    </row>
    <row r="84" spans="1:7" ht="12">
      <c r="A84" s="101" t="s">
        <v>81</v>
      </c>
      <c r="B84" t="s">
        <v>109</v>
      </c>
      <c r="G84" t="s">
        <v>110</v>
      </c>
    </row>
    <row r="85" spans="1:7" ht="12">
      <c r="A85" s="101" t="s">
        <v>82</v>
      </c>
      <c r="B85" t="s">
        <v>109</v>
      </c>
      <c r="G85" t="s">
        <v>110</v>
      </c>
    </row>
    <row r="86" spans="1:7" ht="12">
      <c r="A86" s="101" t="s">
        <v>83</v>
      </c>
      <c r="B86" t="s">
        <v>109</v>
      </c>
      <c r="G86" t="s">
        <v>110</v>
      </c>
    </row>
    <row r="87" ht="12">
      <c r="A87" s="100" t="s">
        <v>113</v>
      </c>
    </row>
    <row r="88" spans="1:2" ht="12">
      <c r="A88" s="101" t="s">
        <v>84</v>
      </c>
      <c r="B88" s="99" t="s">
        <v>58</v>
      </c>
    </row>
    <row r="89" spans="1:2" ht="12">
      <c r="A89" s="101" t="s">
        <v>80</v>
      </c>
      <c r="B89" s="99" t="s">
        <v>58</v>
      </c>
    </row>
    <row r="90" spans="1:2" ht="12">
      <c r="A90" s="101" t="s">
        <v>81</v>
      </c>
      <c r="B90" s="99" t="s">
        <v>58</v>
      </c>
    </row>
    <row r="91" spans="1:2" ht="12">
      <c r="A91" s="101" t="s">
        <v>82</v>
      </c>
      <c r="B91" s="99" t="s">
        <v>58</v>
      </c>
    </row>
    <row r="92" spans="1:2" ht="12">
      <c r="A92" s="101" t="s">
        <v>83</v>
      </c>
      <c r="B92" s="99" t="s">
        <v>58</v>
      </c>
    </row>
    <row r="93" spans="1:2" ht="12">
      <c r="A93" s="100" t="s">
        <v>115</v>
      </c>
      <c r="B93" s="99"/>
    </row>
    <row r="94" ht="12">
      <c r="A94" s="111" t="s">
        <v>66</v>
      </c>
    </row>
    <row r="95" ht="12">
      <c r="A95" s="100" t="s">
        <v>88</v>
      </c>
    </row>
    <row r="96" ht="12">
      <c r="A96" s="100" t="s">
        <v>89</v>
      </c>
    </row>
    <row r="97" ht="12">
      <c r="A97" s="100" t="s">
        <v>114</v>
      </c>
    </row>
    <row r="98" spans="1:2" ht="12">
      <c r="A98" s="101" t="s">
        <v>84</v>
      </c>
      <c r="B98" s="99" t="s">
        <v>58</v>
      </c>
    </row>
    <row r="99" spans="1:2" ht="12">
      <c r="A99" s="101" t="s">
        <v>80</v>
      </c>
      <c r="B99" s="99" t="s">
        <v>58</v>
      </c>
    </row>
    <row r="100" spans="1:2" ht="12">
      <c r="A100" s="101" t="s">
        <v>81</v>
      </c>
      <c r="B100" s="99" t="s">
        <v>58</v>
      </c>
    </row>
    <row r="101" spans="1:2" ht="12">
      <c r="A101" s="101" t="s">
        <v>82</v>
      </c>
      <c r="B101" s="99" t="s">
        <v>58</v>
      </c>
    </row>
    <row r="102" spans="1:2" ht="12">
      <c r="A102" s="101" t="s">
        <v>83</v>
      </c>
      <c r="B102" s="99" t="s">
        <v>58</v>
      </c>
    </row>
    <row r="103" ht="12">
      <c r="A103" s="100" t="s">
        <v>115</v>
      </c>
    </row>
    <row r="104" ht="12">
      <c r="A104" s="99" t="s">
        <v>118</v>
      </c>
    </row>
    <row r="105" ht="12">
      <c r="A105" s="100" t="s">
        <v>88</v>
      </c>
    </row>
    <row r="106" spans="1:2" ht="12">
      <c r="A106" s="100" t="s">
        <v>115</v>
      </c>
      <c r="B106" s="99"/>
    </row>
    <row r="107" ht="12">
      <c r="A107" s="99" t="s">
        <v>119</v>
      </c>
    </row>
    <row r="108" ht="12">
      <c r="A108" s="100" t="s">
        <v>88</v>
      </c>
    </row>
    <row r="109" ht="12">
      <c r="A109" s="100" t="s">
        <v>89</v>
      </c>
    </row>
    <row r="110" ht="12">
      <c r="A110" s="100" t="s">
        <v>125</v>
      </c>
    </row>
    <row r="111" spans="1:2" ht="12">
      <c r="A111" s="101" t="s">
        <v>84</v>
      </c>
      <c r="B111" s="99" t="s">
        <v>58</v>
      </c>
    </row>
    <row r="112" spans="1:2" ht="12">
      <c r="A112" s="101" t="s">
        <v>80</v>
      </c>
      <c r="B112" s="99" t="s">
        <v>58</v>
      </c>
    </row>
    <row r="113" spans="1:2" ht="12">
      <c r="A113" s="101" t="s">
        <v>81</v>
      </c>
      <c r="B113" s="99" t="s">
        <v>58</v>
      </c>
    </row>
    <row r="114" spans="1:2" ht="12">
      <c r="A114" s="101" t="s">
        <v>82</v>
      </c>
      <c r="B114" s="99" t="s">
        <v>58</v>
      </c>
    </row>
    <row r="115" spans="1:2" ht="12">
      <c r="A115" s="101" t="s">
        <v>83</v>
      </c>
      <c r="B115" s="99" t="s">
        <v>58</v>
      </c>
    </row>
    <row r="116" ht="12">
      <c r="A116" s="99" t="s">
        <v>130</v>
      </c>
    </row>
    <row r="117" ht="12">
      <c r="A117" s="100" t="s">
        <v>88</v>
      </c>
    </row>
    <row r="118" ht="12">
      <c r="A118" s="100" t="s">
        <v>89</v>
      </c>
    </row>
    <row r="119" ht="12">
      <c r="A119" s="100" t="s">
        <v>131</v>
      </c>
    </row>
    <row r="120" spans="1:2" ht="12">
      <c r="A120" s="101" t="s">
        <v>84</v>
      </c>
      <c r="B120" s="99" t="s">
        <v>58</v>
      </c>
    </row>
    <row r="121" spans="1:2" ht="12">
      <c r="A121" s="101" t="s">
        <v>80</v>
      </c>
      <c r="B121" s="99" t="s">
        <v>58</v>
      </c>
    </row>
    <row r="122" spans="1:2" ht="12">
      <c r="A122" s="101" t="s">
        <v>81</v>
      </c>
      <c r="B122" s="99" t="s">
        <v>58</v>
      </c>
    </row>
    <row r="123" spans="1:2" ht="12">
      <c r="A123" s="101" t="s">
        <v>82</v>
      </c>
      <c r="B123" s="99" t="s">
        <v>58</v>
      </c>
    </row>
    <row r="124" spans="1:2" ht="12">
      <c r="A124" s="101" t="s">
        <v>83</v>
      </c>
      <c r="B124" s="99" t="s">
        <v>58</v>
      </c>
    </row>
    <row r="125" ht="12">
      <c r="A125" s="100" t="s">
        <v>136</v>
      </c>
    </row>
    <row r="126" spans="1:2" ht="12">
      <c r="A126" s="101" t="s">
        <v>84</v>
      </c>
      <c r="B126" s="99" t="s">
        <v>58</v>
      </c>
    </row>
    <row r="127" spans="1:2" ht="12">
      <c r="A127" s="101" t="s">
        <v>80</v>
      </c>
      <c r="B127" s="99" t="s">
        <v>58</v>
      </c>
    </row>
    <row r="128" spans="1:2" ht="12">
      <c r="A128" s="101" t="s">
        <v>81</v>
      </c>
      <c r="B128" s="99" t="s">
        <v>58</v>
      </c>
    </row>
    <row r="129" spans="1:2" ht="12">
      <c r="A129" s="101" t="s">
        <v>82</v>
      </c>
      <c r="B129" s="99" t="s">
        <v>58</v>
      </c>
    </row>
    <row r="130" spans="1:2" ht="12">
      <c r="A130" s="101" t="s">
        <v>83</v>
      </c>
      <c r="B130" s="99" t="s">
        <v>58</v>
      </c>
    </row>
    <row r="131" ht="12">
      <c r="A131" s="100" t="s">
        <v>101</v>
      </c>
    </row>
    <row r="132" ht="12">
      <c r="A132" s="99" t="s">
        <v>133</v>
      </c>
    </row>
    <row r="133" ht="12">
      <c r="A133" s="100" t="s">
        <v>88</v>
      </c>
    </row>
    <row r="134" ht="12">
      <c r="A134" s="100" t="s">
        <v>89</v>
      </c>
    </row>
    <row r="135" ht="12">
      <c r="A135" s="100" t="s">
        <v>135</v>
      </c>
    </row>
    <row r="136" spans="1:2" ht="12">
      <c r="A136" s="101" t="s">
        <v>84</v>
      </c>
      <c r="B136" s="99" t="s">
        <v>58</v>
      </c>
    </row>
    <row r="137" spans="1:2" ht="12">
      <c r="A137" s="101" t="s">
        <v>80</v>
      </c>
      <c r="B137" s="99" t="s">
        <v>58</v>
      </c>
    </row>
    <row r="138" spans="1:2" ht="12">
      <c r="A138" s="101" t="s">
        <v>81</v>
      </c>
      <c r="B138" s="99" t="s">
        <v>58</v>
      </c>
    </row>
    <row r="139" spans="1:2" ht="12">
      <c r="A139" s="101" t="s">
        <v>82</v>
      </c>
      <c r="B139" s="99" t="s">
        <v>58</v>
      </c>
    </row>
    <row r="140" spans="1:2" ht="12">
      <c r="A140" s="101" t="s">
        <v>83</v>
      </c>
      <c r="B140" s="99" t="s">
        <v>58</v>
      </c>
    </row>
    <row r="141" ht="12">
      <c r="A141" s="100" t="s">
        <v>134</v>
      </c>
    </row>
    <row r="142" spans="1:2" ht="12">
      <c r="A142" s="101" t="s">
        <v>84</v>
      </c>
      <c r="B142" s="99" t="s">
        <v>58</v>
      </c>
    </row>
    <row r="143" spans="1:2" ht="12">
      <c r="A143" s="101" t="s">
        <v>80</v>
      </c>
      <c r="B143" s="99" t="s">
        <v>58</v>
      </c>
    </row>
    <row r="144" spans="1:2" ht="12">
      <c r="A144" s="101" t="s">
        <v>81</v>
      </c>
      <c r="B144" s="99" t="s">
        <v>58</v>
      </c>
    </row>
    <row r="145" spans="1:2" ht="12">
      <c r="A145" s="101" t="s">
        <v>82</v>
      </c>
      <c r="B145" s="99" t="s">
        <v>58</v>
      </c>
    </row>
    <row r="146" spans="1:2" ht="12">
      <c r="A146" s="101" t="s">
        <v>83</v>
      </c>
      <c r="B146" s="99" t="s">
        <v>58</v>
      </c>
    </row>
    <row r="147" ht="12">
      <c r="A147" s="100" t="s">
        <v>101</v>
      </c>
    </row>
    <row r="148" ht="12">
      <c r="A148" s="99" t="s">
        <v>139</v>
      </c>
    </row>
    <row r="149" ht="12">
      <c r="A149" s="100" t="s">
        <v>89</v>
      </c>
    </row>
    <row r="150" ht="12">
      <c r="A150" s="100" t="s">
        <v>143</v>
      </c>
    </row>
    <row r="151" spans="1:2" ht="12">
      <c r="A151" s="101" t="s">
        <v>84</v>
      </c>
      <c r="B151" s="99" t="s">
        <v>58</v>
      </c>
    </row>
    <row r="152" spans="1:2" ht="12">
      <c r="A152" s="101" t="s">
        <v>80</v>
      </c>
      <c r="B152" s="99" t="s">
        <v>58</v>
      </c>
    </row>
    <row r="153" spans="1:2" ht="12">
      <c r="A153" s="101" t="s">
        <v>81</v>
      </c>
      <c r="B153" s="99" t="s">
        <v>58</v>
      </c>
    </row>
    <row r="154" spans="1:2" ht="12">
      <c r="A154" s="101" t="s">
        <v>82</v>
      </c>
      <c r="B154" s="99" t="s">
        <v>58</v>
      </c>
    </row>
    <row r="155" spans="1:2" ht="12">
      <c r="A155" s="101" t="s">
        <v>83</v>
      </c>
      <c r="B155" s="99" t="s">
        <v>58</v>
      </c>
    </row>
    <row r="156" ht="12">
      <c r="A156" s="100" t="s">
        <v>101</v>
      </c>
    </row>
    <row r="157" ht="12">
      <c r="A157" s="99" t="s">
        <v>146</v>
      </c>
    </row>
    <row r="158" ht="12">
      <c r="A158" s="100" t="s">
        <v>88</v>
      </c>
    </row>
    <row r="159" ht="12">
      <c r="A159" s="100" t="s">
        <v>89</v>
      </c>
    </row>
    <row r="160" ht="12">
      <c r="A160" s="100" t="s">
        <v>147</v>
      </c>
    </row>
    <row r="161" spans="1:5" ht="12">
      <c r="A161" s="101" t="s">
        <v>84</v>
      </c>
      <c r="B161" s="114" t="s">
        <v>148</v>
      </c>
      <c r="C161" t="s">
        <v>149</v>
      </c>
      <c r="E161" t="s">
        <v>152</v>
      </c>
    </row>
    <row r="162" spans="1:5" ht="12">
      <c r="A162" s="101" t="s">
        <v>80</v>
      </c>
      <c r="B162" s="114" t="s">
        <v>148</v>
      </c>
      <c r="C162" t="s">
        <v>149</v>
      </c>
      <c r="E162" t="s">
        <v>152</v>
      </c>
    </row>
    <row r="163" spans="1:5" ht="12">
      <c r="A163" s="101" t="s">
        <v>81</v>
      </c>
      <c r="B163" s="114" t="s">
        <v>148</v>
      </c>
      <c r="C163" t="s">
        <v>149</v>
      </c>
      <c r="E163" t="s">
        <v>152</v>
      </c>
    </row>
    <row r="164" spans="1:5" ht="12">
      <c r="A164" s="101" t="s">
        <v>82</v>
      </c>
      <c r="B164" s="114" t="s">
        <v>148</v>
      </c>
      <c r="C164" t="s">
        <v>149</v>
      </c>
      <c r="E164" t="s">
        <v>152</v>
      </c>
    </row>
    <row r="165" spans="1:5" ht="12">
      <c r="A165" s="101" t="s">
        <v>83</v>
      </c>
      <c r="B165" s="114" t="s">
        <v>148</v>
      </c>
      <c r="C165" t="s">
        <v>149</v>
      </c>
      <c r="E165" t="s">
        <v>152</v>
      </c>
    </row>
    <row r="166" ht="12">
      <c r="A166" s="100" t="s">
        <v>101</v>
      </c>
    </row>
    <row r="167" ht="12">
      <c r="A167" s="99" t="s">
        <v>153</v>
      </c>
    </row>
    <row r="168" ht="12">
      <c r="A168" s="100" t="s">
        <v>89</v>
      </c>
    </row>
    <row r="169" ht="12">
      <c r="A169" s="100" t="s">
        <v>154</v>
      </c>
    </row>
    <row r="170" spans="1:2" ht="12">
      <c r="A170" s="101" t="s">
        <v>84</v>
      </c>
      <c r="B170" s="99" t="s">
        <v>58</v>
      </c>
    </row>
    <row r="171" spans="1:2" ht="12">
      <c r="A171" s="101" t="s">
        <v>80</v>
      </c>
      <c r="B171" s="99" t="s">
        <v>58</v>
      </c>
    </row>
    <row r="172" spans="1:2" ht="12">
      <c r="A172" s="101" t="s">
        <v>81</v>
      </c>
      <c r="B172" s="99" t="s">
        <v>58</v>
      </c>
    </row>
    <row r="173" spans="1:2" ht="12">
      <c r="A173" s="101" t="s">
        <v>82</v>
      </c>
      <c r="B173" s="99" t="s">
        <v>58</v>
      </c>
    </row>
    <row r="174" spans="1:2" ht="12">
      <c r="A174" s="101" t="s">
        <v>83</v>
      </c>
      <c r="B174" s="99" t="s">
        <v>58</v>
      </c>
    </row>
    <row r="175" ht="12">
      <c r="A175" s="100" t="s">
        <v>101</v>
      </c>
    </row>
  </sheetData>
  <sheetProtection/>
  <printOptions/>
  <pageMargins left="0.75" right="0.75" top="1" bottom="1" header="0.5" footer="0.5"/>
  <pageSetup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Texas,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Smith</dc:creator>
  <cp:keywords/>
  <dc:description/>
  <cp:lastModifiedBy>Angela Childrey</cp:lastModifiedBy>
  <cp:lastPrinted>2019-09-06T14:59:23Z</cp:lastPrinted>
  <dcterms:created xsi:type="dcterms:W3CDTF">2002-06-14T19:57:43Z</dcterms:created>
  <dcterms:modified xsi:type="dcterms:W3CDTF">2022-10-07T13:55:04Z</dcterms:modified>
  <cp:category>COE Budget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